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neOrtiz\Downloads\"/>
    </mc:Choice>
  </mc:AlternateContent>
  <xr:revisionPtr revIDLastSave="0" documentId="13_ncr:1_{A8402AD6-9476-4904-B597-CA3DC1658589}" xr6:coauthVersionLast="47" xr6:coauthVersionMax="47" xr10:uidLastSave="{00000000-0000-0000-0000-000000000000}"/>
  <bookViews>
    <workbookView xWindow="-110" yWindow="-110" windowWidth="19420" windowHeight="10300" xr2:uid="{DB5774BC-2632-46F1-A617-04DE3216E7AD}"/>
  </bookViews>
  <sheets>
    <sheet name="Sheet1" sheetId="1" r:id="rId1"/>
  </sheets>
  <definedNames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_xlnm.Print_Titles" localSheetId="0">Sheet1!$A:$I,Sheet1!$1:$2</definedName>
    <definedName name="QB_COLUMN_59200" localSheetId="0" hidden="1">Sheet1!$J$2</definedName>
    <definedName name="QB_COLUMN_63620" localSheetId="0" hidden="1">Sheet1!$N$2</definedName>
    <definedName name="QB_COLUMN_64430" localSheetId="0" hidden="1">Sheet1!$P$2</definedName>
    <definedName name="QB_COLUMN_76210" localSheetId="0" hidden="1">Sheet1!$L$2</definedName>
    <definedName name="QB_DATA_0" localSheetId="0" hidden="1">Sheet1!$5:$5,Sheet1!$7:$7,Sheet1!$8:$8,Sheet1!$12:$12,Sheet1!$13:$13,Sheet1!$14:$14,Sheet1!$15:$15,Sheet1!$18:$18,Sheet1!$21:$21,Sheet1!$22:$22,Sheet1!$23:$23,Sheet1!$24:$24,Sheet1!$25:$25,Sheet1!$26:$26,Sheet1!$27:$27,Sheet1!$28:$28</definedName>
    <definedName name="QB_DATA_1" localSheetId="0" hidden="1">Sheet1!$30:$30,Sheet1!$31:$31,Sheet1!$34:$34,Sheet1!$35:$35,Sheet1!$36:$36,Sheet1!$37:$37,Sheet1!$38:$38,Sheet1!$39:$39,Sheet1!$40:$40,Sheet1!$41:$41,Sheet1!$42:$42,Sheet1!$45:$45,Sheet1!$46:$46,Sheet1!$47:$47,Sheet1!$48:$48,Sheet1!$49:$49</definedName>
    <definedName name="QB_DATA_10" localSheetId="0" hidden="1">Sheet1!$288:$288,Sheet1!$290:$290,Sheet1!$291:$291,Sheet1!$294:$294,Sheet1!$299:$299,Sheet1!$302:$302,Sheet1!$303:$303,Sheet1!$304:$304,Sheet1!$310:$310,Sheet1!$311:$311,Sheet1!$312:$312,Sheet1!$314:$314,Sheet1!$315:$315,Sheet1!$321:$321,Sheet1!$322:$322,Sheet1!$324:$324</definedName>
    <definedName name="QB_DATA_11" localSheetId="0" hidden="1">Sheet1!$333:$333</definedName>
    <definedName name="QB_DATA_2" localSheetId="0" hidden="1">Sheet1!$50:$50,Sheet1!$51:$51,Sheet1!$52:$52,Sheet1!$53:$53,Sheet1!$54:$54,Sheet1!$59:$59,Sheet1!$60:$60,Sheet1!$61:$61,Sheet1!$62:$62,Sheet1!$63:$63,Sheet1!$67:$67,Sheet1!$68:$68,Sheet1!$69:$69,Sheet1!$70:$70,Sheet1!$71:$71,Sheet1!$72:$72</definedName>
    <definedName name="QB_DATA_3" localSheetId="0" hidden="1">Sheet1!$73:$73,Sheet1!$75:$75,Sheet1!$77:$77,Sheet1!$78:$78,Sheet1!$79:$79,Sheet1!$82:$82,Sheet1!$85:$85,Sheet1!$86:$86,Sheet1!$87:$87,Sheet1!$88:$88,Sheet1!$89:$89,Sheet1!$90:$90,Sheet1!$91:$91,Sheet1!$94:$94,Sheet1!$99:$99,Sheet1!$100:$100</definedName>
    <definedName name="QB_DATA_4" localSheetId="0" hidden="1">Sheet1!$101:$101,Sheet1!$102:$102,Sheet1!$103:$103,Sheet1!$105:$105,Sheet1!$107:$107,Sheet1!$108:$108,Sheet1!$109:$109,Sheet1!$112:$112,Sheet1!$115:$115,Sheet1!$116:$116,Sheet1!$117:$117,Sheet1!$118:$118,Sheet1!$119:$119,Sheet1!$122:$122,Sheet1!$127:$127,Sheet1!$128:$128</definedName>
    <definedName name="QB_DATA_5" localSheetId="0" hidden="1">Sheet1!$129:$129,Sheet1!$131:$131,Sheet1!$133:$133,Sheet1!$134:$134,Sheet1!$137:$137,Sheet1!$140:$140,Sheet1!$141:$141,Sheet1!$142:$142,Sheet1!$146:$146,Sheet1!$148:$148,Sheet1!$149:$149,Sheet1!$150:$150,Sheet1!$153:$153,Sheet1!$156:$156,Sheet1!$157:$157,Sheet1!$160:$160</definedName>
    <definedName name="QB_DATA_6" localSheetId="0" hidden="1">Sheet1!$165:$165,Sheet1!$166:$166,Sheet1!$167:$167,Sheet1!$169:$169,Sheet1!$171:$171,Sheet1!$174:$174,Sheet1!$175:$175,Sheet1!$178:$178,Sheet1!$179:$179,Sheet1!$180:$180,Sheet1!$181:$181,Sheet1!$184:$184,Sheet1!$189:$189,Sheet1!$191:$191,Sheet1!$193:$193,Sheet1!$194:$194</definedName>
    <definedName name="QB_DATA_7" localSheetId="0" hidden="1">Sheet1!$197:$197,Sheet1!$200:$200,Sheet1!$204:$204,Sheet1!$205:$205,Sheet1!$206:$206,Sheet1!$208:$208,Sheet1!$209:$209,Sheet1!$211:$211,Sheet1!$215:$215,Sheet1!$217:$217,Sheet1!$219:$219,Sheet1!$220:$220,Sheet1!$223:$223,Sheet1!$224:$224,Sheet1!$225:$225,Sheet1!$226:$226</definedName>
    <definedName name="QB_DATA_8" localSheetId="0" hidden="1">Sheet1!$227:$227,Sheet1!$228:$228,Sheet1!$229:$229,Sheet1!$230:$230,Sheet1!$231:$231,Sheet1!$234:$234,Sheet1!$235:$235,Sheet1!$236:$236,Sheet1!$239:$239,Sheet1!$240:$240,Sheet1!$241:$241,Sheet1!$242:$242,Sheet1!$243:$243,Sheet1!$244:$244,Sheet1!$247:$247,Sheet1!$254:$254</definedName>
    <definedName name="QB_DATA_9" localSheetId="0" hidden="1">Sheet1!$255:$255,Sheet1!$256:$256,Sheet1!$257:$257,Sheet1!$258:$258,Sheet1!$260:$260,Sheet1!$262:$262,Sheet1!$265:$265,Sheet1!$268:$268,Sheet1!$269:$269,Sheet1!$273:$273,Sheet1!$274:$274,Sheet1!$276:$276,Sheet1!$277:$277,Sheet1!$280:$280,Sheet1!$285:$285,Sheet1!$286:$286</definedName>
    <definedName name="QB_FORMULA_0" localSheetId="0" hidden="1">Sheet1!$N$5,Sheet1!$P$5,Sheet1!$N$7,Sheet1!$P$7,Sheet1!$N$8,Sheet1!$P$8,Sheet1!$J$9,Sheet1!$L$9,Sheet1!$N$9,Sheet1!$P$9,Sheet1!$N$12,Sheet1!$P$12,Sheet1!$N$14,Sheet1!$P$14,Sheet1!$N$15,Sheet1!$P$15</definedName>
    <definedName name="QB_FORMULA_1" localSheetId="0" hidden="1">Sheet1!$J$16,Sheet1!$L$16,Sheet1!$N$16,Sheet1!$P$16,Sheet1!$J$17,Sheet1!$L$17,Sheet1!$N$17,Sheet1!$P$17,Sheet1!$N$18,Sheet1!$P$18,Sheet1!$N$21,Sheet1!$P$21,Sheet1!$N$22,Sheet1!$P$22,Sheet1!$N$23,Sheet1!$P$23</definedName>
    <definedName name="QB_FORMULA_10" localSheetId="0" hidden="1">Sheet1!$J$92,Sheet1!$L$92,Sheet1!$N$92,Sheet1!$P$92,Sheet1!$N$94,Sheet1!$P$94,Sheet1!$J$95,Sheet1!$L$95,Sheet1!$N$95,Sheet1!$P$95,Sheet1!$J$96,Sheet1!$L$96,Sheet1!$N$96,Sheet1!$P$96,Sheet1!$N$99,Sheet1!$P$99</definedName>
    <definedName name="QB_FORMULA_11" localSheetId="0" hidden="1">Sheet1!$N$100,Sheet1!$P$100,Sheet1!$N$101,Sheet1!$P$101,Sheet1!$N$102,Sheet1!$P$102,Sheet1!$N$103,Sheet1!$P$103,Sheet1!$J$104,Sheet1!$L$104,Sheet1!$N$104,Sheet1!$P$104,Sheet1!$N$105,Sheet1!$P$105,Sheet1!$N$107,Sheet1!$P$107</definedName>
    <definedName name="QB_FORMULA_12" localSheetId="0" hidden="1">Sheet1!$N$108,Sheet1!$P$108,Sheet1!$N$109,Sheet1!$P$109,Sheet1!$J$110,Sheet1!$L$110,Sheet1!$N$110,Sheet1!$P$110,Sheet1!$N$112,Sheet1!$P$112,Sheet1!$J$113,Sheet1!$L$113,Sheet1!$N$113,Sheet1!$P$113,Sheet1!$N$115,Sheet1!$P$115</definedName>
    <definedName name="QB_FORMULA_13" localSheetId="0" hidden="1">Sheet1!$N$116,Sheet1!$P$116,Sheet1!$N$117,Sheet1!$P$117,Sheet1!$N$118,Sheet1!$P$118,Sheet1!$N$119,Sheet1!$P$119,Sheet1!$J$120,Sheet1!$L$120,Sheet1!$N$120,Sheet1!$P$120,Sheet1!$N$122,Sheet1!$P$122,Sheet1!$J$123,Sheet1!$L$123</definedName>
    <definedName name="QB_FORMULA_14" localSheetId="0" hidden="1">Sheet1!$N$123,Sheet1!$P$123,Sheet1!$J$124,Sheet1!$L$124,Sheet1!$N$124,Sheet1!$P$124,Sheet1!$N$127,Sheet1!$P$127,Sheet1!$N$128,Sheet1!$P$128,Sheet1!$N$129,Sheet1!$P$129,Sheet1!$J$130,Sheet1!$L$130,Sheet1!$N$130,Sheet1!$P$130</definedName>
    <definedName name="QB_FORMULA_15" localSheetId="0" hidden="1">Sheet1!$N$131,Sheet1!$P$131,Sheet1!$N$133,Sheet1!$P$133,Sheet1!$N$134,Sheet1!$P$134,Sheet1!$J$135,Sheet1!$L$135,Sheet1!$N$135,Sheet1!$P$135,Sheet1!$N$137,Sheet1!$P$137,Sheet1!$J$138,Sheet1!$L$138,Sheet1!$N$138,Sheet1!$P$138</definedName>
    <definedName name="QB_FORMULA_16" localSheetId="0" hidden="1">Sheet1!$N$141,Sheet1!$P$141,Sheet1!$N$142,Sheet1!$P$142,Sheet1!$J$143,Sheet1!$L$143,Sheet1!$N$143,Sheet1!$P$143,Sheet1!$J$144,Sheet1!$L$144,Sheet1!$N$144,Sheet1!$P$144,Sheet1!$N$146,Sheet1!$P$146,Sheet1!$N$148,Sheet1!$P$148</definedName>
    <definedName name="QB_FORMULA_17" localSheetId="0" hidden="1">Sheet1!$N$149,Sheet1!$P$149,Sheet1!$N$150,Sheet1!$P$150,Sheet1!$J$151,Sheet1!$L$151,Sheet1!$N$151,Sheet1!$P$151,Sheet1!$N$153,Sheet1!$P$153,Sheet1!$J$154,Sheet1!$L$154,Sheet1!$N$154,Sheet1!$P$154,Sheet1!$N$156,Sheet1!$P$156</definedName>
    <definedName name="QB_FORMULA_18" localSheetId="0" hidden="1">Sheet1!$N$157,Sheet1!$P$157,Sheet1!$J$158,Sheet1!$L$158,Sheet1!$N$158,Sheet1!$P$158,Sheet1!$N$160,Sheet1!$P$160,Sheet1!$J$161,Sheet1!$L$161,Sheet1!$N$161,Sheet1!$P$161,Sheet1!$J$162,Sheet1!$L$162,Sheet1!$N$162,Sheet1!$P$162</definedName>
    <definedName name="QB_FORMULA_19" localSheetId="0" hidden="1">Sheet1!$N$165,Sheet1!$P$165,Sheet1!$N$166,Sheet1!$P$166,Sheet1!$N$167,Sheet1!$P$167,Sheet1!$J$168,Sheet1!$L$168,Sheet1!$N$168,Sheet1!$P$168,Sheet1!$N$169,Sheet1!$P$169,Sheet1!$N$171,Sheet1!$P$171,Sheet1!$J$172,Sheet1!$L$172</definedName>
    <definedName name="QB_FORMULA_2" localSheetId="0" hidden="1">Sheet1!$N$24,Sheet1!$P$24,Sheet1!$N$27,Sheet1!$P$27,Sheet1!$N$28,Sheet1!$P$28,Sheet1!$J$29,Sheet1!$L$29,Sheet1!$N$29,Sheet1!$P$29,Sheet1!$N$30,Sheet1!$P$30,Sheet1!$N$31,Sheet1!$P$31,Sheet1!$J$32,Sheet1!$L$32</definedName>
    <definedName name="QB_FORMULA_20" localSheetId="0" hidden="1">Sheet1!$N$172,Sheet1!$P$172,Sheet1!$N$174,Sheet1!$P$174,Sheet1!$N$175,Sheet1!$P$175,Sheet1!$J$176,Sheet1!$L$176,Sheet1!$N$176,Sheet1!$P$176,Sheet1!$N$178,Sheet1!$P$178,Sheet1!$N$179,Sheet1!$P$179,Sheet1!$N$180,Sheet1!$P$180</definedName>
    <definedName name="QB_FORMULA_21" localSheetId="0" hidden="1">Sheet1!$N$181,Sheet1!$P$181,Sheet1!$J$182,Sheet1!$L$182,Sheet1!$N$182,Sheet1!$P$182,Sheet1!$N$184,Sheet1!$P$184,Sheet1!$J$185,Sheet1!$L$185,Sheet1!$N$185,Sheet1!$P$185,Sheet1!$J$186,Sheet1!$L$186,Sheet1!$N$186,Sheet1!$P$186</definedName>
    <definedName name="QB_FORMULA_22" localSheetId="0" hidden="1">Sheet1!$N$189,Sheet1!$P$189,Sheet1!$J$190,Sheet1!$L$190,Sheet1!$N$190,Sheet1!$P$190,Sheet1!$N$191,Sheet1!$P$191,Sheet1!$N$193,Sheet1!$P$193,Sheet1!$N$194,Sheet1!$P$194,Sheet1!$J$195,Sheet1!$L$195,Sheet1!$N$195,Sheet1!$P$195</definedName>
    <definedName name="QB_FORMULA_23" localSheetId="0" hidden="1">Sheet1!$N$197,Sheet1!$P$197,Sheet1!$J$198,Sheet1!$L$198,Sheet1!$N$198,Sheet1!$P$198,Sheet1!$N$200,Sheet1!$P$200,Sheet1!$J$201,Sheet1!$L$201,Sheet1!$N$201,Sheet1!$P$201,Sheet1!$N$204,Sheet1!$P$204,Sheet1!$N$205,Sheet1!$P$205</definedName>
    <definedName name="QB_FORMULA_24" localSheetId="0" hidden="1">Sheet1!$N$206,Sheet1!$P$206,Sheet1!$J$207,Sheet1!$L$207,Sheet1!$N$207,Sheet1!$P$207,Sheet1!$N$209,Sheet1!$P$209,Sheet1!$J$210,Sheet1!$L$210,Sheet1!$N$210,Sheet1!$P$210,Sheet1!$N$211,Sheet1!$P$211,Sheet1!$J$212,Sheet1!$L$212</definedName>
    <definedName name="QB_FORMULA_25" localSheetId="0" hidden="1">Sheet1!$N$212,Sheet1!$P$212,Sheet1!$N$215,Sheet1!$P$215,Sheet1!$J$216,Sheet1!$L$216,Sheet1!$N$216,Sheet1!$P$216,Sheet1!$N$217,Sheet1!$P$217,Sheet1!$N$219,Sheet1!$P$219,Sheet1!$N$220,Sheet1!$P$220,Sheet1!$J$221,Sheet1!$L$221</definedName>
    <definedName name="QB_FORMULA_26" localSheetId="0" hidden="1">Sheet1!$N$221,Sheet1!$P$221,Sheet1!$N$223,Sheet1!$P$223,Sheet1!$N$224,Sheet1!$P$224,Sheet1!$N$225,Sheet1!$P$225,Sheet1!$N$226,Sheet1!$P$226,Sheet1!$N$227,Sheet1!$P$227,Sheet1!$N$228,Sheet1!$P$228,Sheet1!$N$229,Sheet1!$P$229</definedName>
    <definedName name="QB_FORMULA_27" localSheetId="0" hidden="1">Sheet1!$N$230,Sheet1!$P$230,Sheet1!$N$231,Sheet1!$P$231,Sheet1!$J$232,Sheet1!$L$232,Sheet1!$N$232,Sheet1!$P$232,Sheet1!$N$234,Sheet1!$P$234,Sheet1!$N$235,Sheet1!$P$235,Sheet1!$N$236,Sheet1!$P$236,Sheet1!$J$237,Sheet1!$L$237</definedName>
    <definedName name="QB_FORMULA_28" localSheetId="0" hidden="1">Sheet1!$N$237,Sheet1!$P$237,Sheet1!$N$239,Sheet1!$P$239,Sheet1!$N$240,Sheet1!$P$240,Sheet1!$N$241,Sheet1!$P$241,Sheet1!$N$242,Sheet1!$P$242,Sheet1!$N$243,Sheet1!$P$243,Sheet1!$N$244,Sheet1!$P$244,Sheet1!$J$245,Sheet1!$L$245</definedName>
    <definedName name="QB_FORMULA_29" localSheetId="0" hidden="1">Sheet1!$N$245,Sheet1!$P$245,Sheet1!$N$247,Sheet1!$P$247,Sheet1!$J$248,Sheet1!$L$248,Sheet1!$N$248,Sheet1!$P$248,Sheet1!$J$249,Sheet1!$L$249,Sheet1!$N$249,Sheet1!$P$249,Sheet1!$J$250,Sheet1!$L$250,Sheet1!$N$250,Sheet1!$P$250</definedName>
    <definedName name="QB_FORMULA_3" localSheetId="0" hidden="1">Sheet1!$N$32,Sheet1!$P$32,Sheet1!$N$35,Sheet1!$P$35,Sheet1!$N$36,Sheet1!$P$36,Sheet1!$N$37,Sheet1!$P$37,Sheet1!$N$38,Sheet1!$P$38,Sheet1!$N$39,Sheet1!$P$39,Sheet1!$N$40,Sheet1!$P$40,Sheet1!$N$41,Sheet1!$P$41</definedName>
    <definedName name="QB_FORMULA_30" localSheetId="0" hidden="1">Sheet1!$N$254,Sheet1!$P$254,Sheet1!$N$255,Sheet1!$P$255,Sheet1!$N$256,Sheet1!$P$256,Sheet1!$N$257,Sheet1!$P$257,Sheet1!$N$258,Sheet1!$P$258,Sheet1!$J$259,Sheet1!$L$259,Sheet1!$N$259,Sheet1!$P$259,Sheet1!$N$260,Sheet1!$P$260</definedName>
    <definedName name="QB_FORMULA_31" localSheetId="0" hidden="1">Sheet1!$N$262,Sheet1!$P$262,Sheet1!$J$263,Sheet1!$L$263,Sheet1!$N$263,Sheet1!$P$263,Sheet1!$N$265,Sheet1!$P$265,Sheet1!$J$266,Sheet1!$L$266,Sheet1!$N$266,Sheet1!$P$266,Sheet1!$N$268,Sheet1!$P$268,Sheet1!$N$269,Sheet1!$P$269</definedName>
    <definedName name="QB_FORMULA_32" localSheetId="0" hidden="1">Sheet1!$J$270,Sheet1!$L$270,Sheet1!$N$270,Sheet1!$P$270,Sheet1!$J$271,Sheet1!$L$271,Sheet1!$N$271,Sheet1!$P$271,Sheet1!$N$276,Sheet1!$P$276,Sheet1!$N$277,Sheet1!$P$277,Sheet1!$J$278,Sheet1!$L$278,Sheet1!$N$278,Sheet1!$P$278</definedName>
    <definedName name="QB_FORMULA_33" localSheetId="0" hidden="1">Sheet1!$N$280,Sheet1!$P$280,Sheet1!$J$281,Sheet1!$L$281,Sheet1!$N$281,Sheet1!$P$281,Sheet1!$J$282,Sheet1!$L$282,Sheet1!$N$282,Sheet1!$P$282,Sheet1!$N$285,Sheet1!$P$285,Sheet1!$N$286,Sheet1!$P$286,Sheet1!$J$287,Sheet1!$L$287</definedName>
    <definedName name="QB_FORMULA_34" localSheetId="0" hidden="1">Sheet1!$N$287,Sheet1!$P$287,Sheet1!$N$288,Sheet1!$P$288,Sheet1!$N$290,Sheet1!$P$290,Sheet1!$N$291,Sheet1!$P$291,Sheet1!$J$292,Sheet1!$L$292,Sheet1!$N$292,Sheet1!$P$292,Sheet1!$N$294,Sheet1!$P$294,Sheet1!$J$295,Sheet1!$L$295</definedName>
    <definedName name="QB_FORMULA_35" localSheetId="0" hidden="1">Sheet1!$N$295,Sheet1!$P$295,Sheet1!$J$296,Sheet1!$L$296,Sheet1!$N$296,Sheet1!$P$296,Sheet1!$J$297,Sheet1!$L$297,Sheet1!$N$297,Sheet1!$P$297,Sheet1!$J$300,Sheet1!$N$302,Sheet1!$P$302,Sheet1!$N$303,Sheet1!$P$303,Sheet1!$N$304</definedName>
    <definedName name="QB_FORMULA_36" localSheetId="0" hidden="1">Sheet1!$P$304,Sheet1!$J$305,Sheet1!$L$305,Sheet1!$N$305,Sheet1!$P$305,Sheet1!$N$310,Sheet1!$P$310,Sheet1!$N$311,Sheet1!$P$311,Sheet1!$N$312,Sheet1!$P$312,Sheet1!$J$313,Sheet1!$L$313,Sheet1!$N$313,Sheet1!$P$313,Sheet1!$N$314</definedName>
    <definedName name="QB_FORMULA_37" localSheetId="0" hidden="1">Sheet1!$P$314,Sheet1!$N$315,Sheet1!$P$315,Sheet1!$J$316,Sheet1!$L$316,Sheet1!$N$316,Sheet1!$P$316,Sheet1!$J$317,Sheet1!$L$317,Sheet1!$N$317,Sheet1!$P$317,Sheet1!$N$321,Sheet1!$P$321,Sheet1!$N$322,Sheet1!$P$322,Sheet1!$J$323</definedName>
    <definedName name="QB_FORMULA_38" localSheetId="0" hidden="1">Sheet1!$L$323,Sheet1!$N$323,Sheet1!$P$323,Sheet1!$N$324,Sheet1!$P$324,Sheet1!$J$325,Sheet1!$L$325,Sheet1!$N$325,Sheet1!$P$325,Sheet1!$J$326,Sheet1!$L$326,Sheet1!$N$326,Sheet1!$P$326,Sheet1!$J$327,Sheet1!$L$327,Sheet1!$N$327</definedName>
    <definedName name="QB_FORMULA_39" localSheetId="0" hidden="1">Sheet1!$P$327,Sheet1!$J$328,Sheet1!$L$328,Sheet1!$N$328,Sheet1!$P$328,Sheet1!$J$329,Sheet1!$L$329,Sheet1!$N$329,Sheet1!$P$329,Sheet1!$N$333,Sheet1!$P$333,Sheet1!$J$334,Sheet1!$L$334,Sheet1!$N$334,Sheet1!$P$334,Sheet1!$J$335</definedName>
    <definedName name="QB_FORMULA_4" localSheetId="0" hidden="1">Sheet1!$N$42,Sheet1!$P$42,Sheet1!$J$43,Sheet1!$L$43,Sheet1!$N$43,Sheet1!$P$43,Sheet1!$N$45,Sheet1!$P$45,Sheet1!$N$46,Sheet1!$P$46,Sheet1!$N$47,Sheet1!$P$47,Sheet1!$N$48,Sheet1!$P$48,Sheet1!$N$49,Sheet1!$P$49</definedName>
    <definedName name="QB_FORMULA_40" localSheetId="0" hidden="1">Sheet1!$L$335,Sheet1!$N$335,Sheet1!$P$335,Sheet1!$J$336,Sheet1!$L$336,Sheet1!$N$336,Sheet1!$P$336,Sheet1!$J$337,Sheet1!$L$337,Sheet1!$N$337,Sheet1!$P$337</definedName>
    <definedName name="QB_FORMULA_5" localSheetId="0" hidden="1">Sheet1!$N$50,Sheet1!$P$50,Sheet1!$N$51,Sheet1!$P$51,Sheet1!$N$52,Sheet1!$P$52,Sheet1!$N$53,Sheet1!$P$53,Sheet1!$N$54,Sheet1!$P$54,Sheet1!$J$55,Sheet1!$L$55,Sheet1!$N$55,Sheet1!$P$55,Sheet1!$J$56,Sheet1!$L$56</definedName>
    <definedName name="QB_FORMULA_6" localSheetId="0" hidden="1">Sheet1!$N$56,Sheet1!$P$56,Sheet1!$J$57,Sheet1!$L$57,Sheet1!$N$57,Sheet1!$P$57,Sheet1!$N$60,Sheet1!$P$60,Sheet1!$N$61,Sheet1!$P$61,Sheet1!$N$62,Sheet1!$P$62,Sheet1!$N$63,Sheet1!$P$63,Sheet1!$N$67,Sheet1!$P$67</definedName>
    <definedName name="QB_FORMULA_7" localSheetId="0" hidden="1">Sheet1!$N$68,Sheet1!$P$68,Sheet1!$N$69,Sheet1!$P$69,Sheet1!$N$70,Sheet1!$P$70,Sheet1!$N$71,Sheet1!$P$71,Sheet1!$N$72,Sheet1!$P$72,Sheet1!$N$73,Sheet1!$P$73,Sheet1!$J$74,Sheet1!$L$74,Sheet1!$N$74,Sheet1!$P$74</definedName>
    <definedName name="QB_FORMULA_8" localSheetId="0" hidden="1">Sheet1!$N$75,Sheet1!$P$75,Sheet1!$N$77,Sheet1!$P$77,Sheet1!$N$78,Sheet1!$P$78,Sheet1!$N$79,Sheet1!$P$79,Sheet1!$J$80,Sheet1!$L$80,Sheet1!$N$80,Sheet1!$P$80,Sheet1!$N$82,Sheet1!$P$82,Sheet1!$J$83,Sheet1!$L$83</definedName>
    <definedName name="QB_FORMULA_9" localSheetId="0" hidden="1">Sheet1!$N$83,Sheet1!$P$83,Sheet1!$N$85,Sheet1!$P$85,Sheet1!$N$86,Sheet1!$P$86,Sheet1!$N$87,Sheet1!$P$87,Sheet1!$N$88,Sheet1!$P$88,Sheet1!$N$89,Sheet1!$P$89,Sheet1!$N$90,Sheet1!$P$90,Sheet1!$N$91,Sheet1!$P$91</definedName>
    <definedName name="QB_ROW_1021260" localSheetId="0" hidden="1">Sheet1!$G$22</definedName>
    <definedName name="QB_ROW_1028270" localSheetId="0" hidden="1">Sheet1!$H$189</definedName>
    <definedName name="QB_ROW_1032250" localSheetId="0" hidden="1">Sheet1!$F$39</definedName>
    <definedName name="QB_ROW_1034270" localSheetId="0" hidden="1">Sheet1!$H$129</definedName>
    <definedName name="QB_ROW_1042260" localSheetId="0" hidden="1">Sheet1!$G$13</definedName>
    <definedName name="QB_ROW_1050250" localSheetId="0" hidden="1">Sheet1!$F$38</definedName>
    <definedName name="QB_ROW_1053260" localSheetId="0" hidden="1">Sheet1!$G$12</definedName>
    <definedName name="QB_ROW_1066250" localSheetId="0" hidden="1">Sheet1!$F$51</definedName>
    <definedName name="QB_ROW_1067250" localSheetId="0" hidden="1">Sheet1!$F$50</definedName>
    <definedName name="QB_ROW_1070270" localSheetId="0" hidden="1">Sheet1!$H$69</definedName>
    <definedName name="QB_ROW_1082250" localSheetId="0" hidden="1">Sheet1!$F$49</definedName>
    <definedName name="QB_ROW_1083280" localSheetId="0" hidden="1">Sheet1!$I$322</definedName>
    <definedName name="QB_ROW_1085270" localSheetId="0" hidden="1">Sheet1!$H$219</definedName>
    <definedName name="QB_ROW_1086280" localSheetId="0" hidden="1">Sheet1!$I$204</definedName>
    <definedName name="QB_ROW_1087260" localSheetId="0" hidden="1">Sheet1!$G$211</definedName>
    <definedName name="QB_ROW_1088250" localSheetId="0" hidden="1">Sheet1!$F$47</definedName>
    <definedName name="QB_ROW_1090250" localSheetId="0" hidden="1">Sheet1!$F$46</definedName>
    <definedName name="QB_ROW_1094270" localSheetId="0" hidden="1">Sheet1!$H$256</definedName>
    <definedName name="QB_ROW_1097250" localSheetId="0" hidden="1">Sheet1!$F$48</definedName>
    <definedName name="QB_ROW_1100270" localSheetId="0" hidden="1">Sheet1!$H$255</definedName>
    <definedName name="QB_ROW_1101250" localSheetId="0" hidden="1">Sheet1!$F$37</definedName>
    <definedName name="QB_ROW_1102250" localSheetId="0" hidden="1">Sheet1!$F$36</definedName>
    <definedName name="QB_ROW_1103270" localSheetId="0" hidden="1">Sheet1!$H$315</definedName>
    <definedName name="QB_ROW_1104270" localSheetId="0" hidden="1">Sheet1!$H$254</definedName>
    <definedName name="QB_ROW_1105270" localSheetId="0" hidden="1">Sheet1!$H$72</definedName>
    <definedName name="QB_ROW_1106270" localSheetId="0" hidden="1">Sheet1!$H$77</definedName>
    <definedName name="QB_ROW_1107250" localSheetId="0" hidden="1">Sheet1!$F$35</definedName>
    <definedName name="QB_ROW_1108270" localSheetId="0" hidden="1">Sheet1!$H$285</definedName>
    <definedName name="QB_ROW_1109260" localSheetId="0" hidden="1">Sheet1!$G$21</definedName>
    <definedName name="QB_ROW_1110260" localSheetId="0" hidden="1">Sheet1!$G$23</definedName>
    <definedName name="QB_ROW_1111250" localSheetId="0" hidden="1">Sheet1!$F$45</definedName>
    <definedName name="QB_ROW_1113260" localSheetId="0" hidden="1">Sheet1!$G$24</definedName>
    <definedName name="QB_ROW_1123260" localSheetId="0" hidden="1">Sheet1!$G$25</definedName>
    <definedName name="QB_ROW_1124250" localSheetId="0" hidden="1">Sheet1!$F$34</definedName>
    <definedName name="QB_ROW_1125260" localSheetId="0" hidden="1">Sheet1!$G$26</definedName>
    <definedName name="QB_ROW_1126260" localSheetId="0" hidden="1">Sheet1!$G$27</definedName>
    <definedName name="QB_ROW_1127240" localSheetId="0" hidden="1">Sheet1!$E$59</definedName>
    <definedName name="QB_ROW_120240" localSheetId="0" hidden="1">Sheet1!$E$5</definedName>
    <definedName name="QB_ROW_121040" localSheetId="0" hidden="1">Sheet1!$E$6</definedName>
    <definedName name="QB_ROW_121340" localSheetId="0" hidden="1">Sheet1!$E$9</definedName>
    <definedName name="QB_ROW_122040" localSheetId="0" hidden="1">Sheet1!$E$10</definedName>
    <definedName name="QB_ROW_122340" localSheetId="0" hidden="1">Sheet1!$E$17</definedName>
    <definedName name="QB_ROW_123040" localSheetId="0" hidden="1">Sheet1!$E$19</definedName>
    <definedName name="QB_ROW_123340" localSheetId="0" hidden="1">Sheet1!$E$32</definedName>
    <definedName name="QB_ROW_124040" localSheetId="0" hidden="1">Sheet1!$E$33</definedName>
    <definedName name="QB_ROW_124340" localSheetId="0" hidden="1">Sheet1!$E$43</definedName>
    <definedName name="QB_ROW_128250" localSheetId="0" hidden="1">Sheet1!$F$40</definedName>
    <definedName name="QB_ROW_129250" localSheetId="0" hidden="1">Sheet1!$F$41</definedName>
    <definedName name="QB_ROW_130250" localSheetId="0" hidden="1">Sheet1!$F$42</definedName>
    <definedName name="QB_ROW_155040" localSheetId="0" hidden="1">Sheet1!$E$44</definedName>
    <definedName name="QB_ROW_155340" localSheetId="0" hidden="1">Sheet1!$E$55</definedName>
    <definedName name="QB_ROW_158250" localSheetId="0" hidden="1">Sheet1!$F$52</definedName>
    <definedName name="QB_ROW_160250" localSheetId="0" hidden="1">Sheet1!$F$53</definedName>
    <definedName name="QB_ROW_162250" localSheetId="0" hidden="1">Sheet1!$F$54</definedName>
    <definedName name="QB_ROW_18301" localSheetId="0" hidden="1">Sheet1!$A$337</definedName>
    <definedName name="QB_ROW_19011" localSheetId="0" hidden="1">Sheet1!$B$3</definedName>
    <definedName name="QB_ROW_19311" localSheetId="0" hidden="1">Sheet1!$B$329</definedName>
    <definedName name="QB_ROW_199240" localSheetId="0" hidden="1">Sheet1!$E$63</definedName>
    <definedName name="QB_ROW_200040" localSheetId="0" hidden="1">Sheet1!$E$64</definedName>
    <definedName name="QB_ROW_20031" localSheetId="0" hidden="1">Sheet1!$D$4</definedName>
    <definedName name="QB_ROW_200340" localSheetId="0" hidden="1">Sheet1!$E$250</definedName>
    <definedName name="QB_ROW_201050" localSheetId="0" hidden="1">Sheet1!$F$65</definedName>
    <definedName name="QB_ROW_201350" localSheetId="0" hidden="1">Sheet1!$F$96</definedName>
    <definedName name="QB_ROW_202360" localSheetId="0" hidden="1">Sheet1!$G$75</definedName>
    <definedName name="QB_ROW_20270" localSheetId="0" hidden="1">Sheet1!$H$109</definedName>
    <definedName name="QB_ROW_20331" localSheetId="0" hidden="1">Sheet1!$D$56</definedName>
    <definedName name="QB_ROW_21031" localSheetId="0" hidden="1">Sheet1!$D$58</definedName>
    <definedName name="QB_ROW_21331" localSheetId="0" hidden="1">Sheet1!$D$328</definedName>
    <definedName name="QB_ROW_215060" localSheetId="0" hidden="1">Sheet1!$G$93</definedName>
    <definedName name="QB_ROW_215360" localSheetId="0" hidden="1">Sheet1!$G$95</definedName>
    <definedName name="QB_ROW_216270" localSheetId="0" hidden="1">Sheet1!$H$94</definedName>
    <definedName name="QB_ROW_218060" localSheetId="0" hidden="1">Sheet1!$G$81</definedName>
    <definedName name="QB_ROW_218360" localSheetId="0" hidden="1">Sheet1!$G$83</definedName>
    <definedName name="QB_ROW_219060" localSheetId="0" hidden="1">Sheet1!$G$76</definedName>
    <definedName name="QB_ROW_219360" localSheetId="0" hidden="1">Sheet1!$G$80</definedName>
    <definedName name="QB_ROW_22011" localSheetId="0" hidden="1">Sheet1!$B$330</definedName>
    <definedName name="QB_ROW_221270" localSheetId="0" hidden="1">Sheet1!$H$78</definedName>
    <definedName name="QB_ROW_222270" localSheetId="0" hidden="1">Sheet1!$H$82</definedName>
    <definedName name="QB_ROW_22311" localSheetId="0" hidden="1">Sheet1!$B$336</definedName>
    <definedName name="QB_ROW_223270" localSheetId="0" hidden="1">Sheet1!$H$79</definedName>
    <definedName name="QB_ROW_227060" localSheetId="0" hidden="1">Sheet1!$G$66</definedName>
    <definedName name="QB_ROW_227360" localSheetId="0" hidden="1">Sheet1!$G$74</definedName>
    <definedName name="QB_ROW_228270" localSheetId="0" hidden="1">Sheet1!$H$71</definedName>
    <definedName name="QB_ROW_231270" localSheetId="0" hidden="1">Sheet1!$H$73</definedName>
    <definedName name="QB_ROW_232270" localSheetId="0" hidden="1">Sheet1!$H$68</definedName>
    <definedName name="QB_ROW_235060" localSheetId="0" hidden="1">Sheet1!$G$84</definedName>
    <definedName name="QB_ROW_235360" localSheetId="0" hidden="1">Sheet1!$G$92</definedName>
    <definedName name="QB_ROW_236270" localSheetId="0" hidden="1">Sheet1!$H$91</definedName>
    <definedName name="QB_ROW_239270" localSheetId="0" hidden="1">Sheet1!$H$88</definedName>
    <definedName name="QB_ROW_24021" localSheetId="0" hidden="1">Sheet1!$C$331</definedName>
    <definedName name="QB_ROW_240270" localSheetId="0" hidden="1">Sheet1!$H$85</definedName>
    <definedName name="QB_ROW_242050" localSheetId="0" hidden="1">Sheet1!$F$97</definedName>
    <definedName name="QB_ROW_242350" localSheetId="0" hidden="1">Sheet1!$F$124</definedName>
    <definedName name="QB_ROW_24321" localSheetId="0" hidden="1">Sheet1!$C$335</definedName>
    <definedName name="QB_ROW_243360" localSheetId="0" hidden="1">Sheet1!$G$105</definedName>
    <definedName name="QB_ROW_254060" localSheetId="0" hidden="1">Sheet1!$G$121</definedName>
    <definedName name="QB_ROW_254360" localSheetId="0" hidden="1">Sheet1!$G$123</definedName>
    <definedName name="QB_ROW_256060" localSheetId="0" hidden="1">Sheet1!$G$106</definedName>
    <definedName name="QB_ROW_256360" localSheetId="0" hidden="1">Sheet1!$G$110</definedName>
    <definedName name="QB_ROW_257270" localSheetId="0" hidden="1">Sheet1!$H$107</definedName>
    <definedName name="QB_ROW_260270" localSheetId="0" hidden="1">Sheet1!$H$112</definedName>
    <definedName name="QB_ROW_261060" localSheetId="0" hidden="1">Sheet1!$G$98</definedName>
    <definedName name="QB_ROW_261360" localSheetId="0" hidden="1">Sheet1!$G$104</definedName>
    <definedName name="QB_ROW_262270" localSheetId="0" hidden="1">Sheet1!$H$102</definedName>
    <definedName name="QB_ROW_263270" localSheetId="0" hidden="1">Sheet1!$H$101</definedName>
    <definedName name="QB_ROW_265060" localSheetId="0" hidden="1">Sheet1!$G$114</definedName>
    <definedName name="QB_ROW_265360" localSheetId="0" hidden="1">Sheet1!$G$120</definedName>
    <definedName name="QB_ROW_266270" localSheetId="0" hidden="1">Sheet1!$H$117</definedName>
    <definedName name="QB_ROW_267270" localSheetId="0" hidden="1">Sheet1!$H$116</definedName>
    <definedName name="QB_ROW_268270" localSheetId="0" hidden="1">Sheet1!$H$115</definedName>
    <definedName name="QB_ROW_270050" localSheetId="0" hidden="1">Sheet1!$F$125</definedName>
    <definedName name="QB_ROW_270350" localSheetId="0" hidden="1">Sheet1!$F$144</definedName>
    <definedName name="QB_ROW_271360" localSheetId="0" hidden="1">Sheet1!$G$131</definedName>
    <definedName name="QB_ROW_285060" localSheetId="0" hidden="1">Sheet1!$G$132</definedName>
    <definedName name="QB_ROW_285360" localSheetId="0" hidden="1">Sheet1!$G$135</definedName>
    <definedName name="QB_ROW_286270" localSheetId="0" hidden="1">Sheet1!$H$133</definedName>
    <definedName name="QB_ROW_288270" localSheetId="0" hidden="1">Sheet1!$H$137</definedName>
    <definedName name="QB_ROW_289060" localSheetId="0" hidden="1">Sheet1!$G$126</definedName>
    <definedName name="QB_ROW_289360" localSheetId="0" hidden="1">Sheet1!$G$130</definedName>
    <definedName name="QB_ROW_290270" localSheetId="0" hidden="1">Sheet1!$H$128</definedName>
    <definedName name="QB_ROW_294060" localSheetId="0" hidden="1">Sheet1!$G$139</definedName>
    <definedName name="QB_ROW_294360" localSheetId="0" hidden="1">Sheet1!$G$143</definedName>
    <definedName name="QB_ROW_295270" localSheetId="0" hidden="1">Sheet1!$H$142</definedName>
    <definedName name="QB_ROW_296050" localSheetId="0" hidden="1">Sheet1!$F$145</definedName>
    <definedName name="QB_ROW_296350" localSheetId="0" hidden="1">Sheet1!$F$162</definedName>
    <definedName name="QB_ROW_297360" localSheetId="0" hidden="1">Sheet1!$G$146</definedName>
    <definedName name="QB_ROW_308060" localSheetId="0" hidden="1">Sheet1!$G$159</definedName>
    <definedName name="QB_ROW_308360" localSheetId="0" hidden="1">Sheet1!$G$161</definedName>
    <definedName name="QB_ROW_309370" localSheetId="0" hidden="1">Sheet1!$H$160</definedName>
    <definedName name="QB_ROW_311060" localSheetId="0" hidden="1">Sheet1!$G$152</definedName>
    <definedName name="QB_ROW_311360" localSheetId="0" hidden="1">Sheet1!$G$154</definedName>
    <definedName name="QB_ROW_313060" localSheetId="0" hidden="1">Sheet1!$G$147</definedName>
    <definedName name="QB_ROW_313360" localSheetId="0" hidden="1">Sheet1!$G$151</definedName>
    <definedName name="QB_ROW_315270" localSheetId="0" hidden="1">Sheet1!$H$150</definedName>
    <definedName name="QB_ROW_317270" localSheetId="0" hidden="1">Sheet1!$H$149</definedName>
    <definedName name="QB_ROW_318270" localSheetId="0" hidden="1">Sheet1!$H$148</definedName>
    <definedName name="QB_ROW_320270" localSheetId="0" hidden="1">Sheet1!$H$153</definedName>
    <definedName name="QB_ROW_327060" localSheetId="0" hidden="1">Sheet1!$G$155</definedName>
    <definedName name="QB_ROW_327360" localSheetId="0" hidden="1">Sheet1!$G$158</definedName>
    <definedName name="QB_ROW_328050" localSheetId="0" hidden="1">Sheet1!$F$163</definedName>
    <definedName name="QB_ROW_328350" localSheetId="0" hidden="1">Sheet1!$F$186</definedName>
    <definedName name="QB_ROW_329360" localSheetId="0" hidden="1">Sheet1!$G$169</definedName>
    <definedName name="QB_ROW_340060" localSheetId="0" hidden="1">Sheet1!$G$183</definedName>
    <definedName name="QB_ROW_340360" localSheetId="0" hidden="1">Sheet1!$G$185</definedName>
    <definedName name="QB_ROW_341270" localSheetId="0" hidden="1">Sheet1!$H$184</definedName>
    <definedName name="QB_ROW_344060" localSheetId="0" hidden="1">Sheet1!$G$170</definedName>
    <definedName name="QB_ROW_344360" localSheetId="0" hidden="1">Sheet1!$G$172</definedName>
    <definedName name="QB_ROW_346270" localSheetId="0" hidden="1">Sheet1!$H$171</definedName>
    <definedName name="QB_ROW_350270" localSheetId="0" hidden="1">Sheet1!$H$174</definedName>
    <definedName name="QB_ROW_351060" localSheetId="0" hidden="1">Sheet1!$G$164</definedName>
    <definedName name="QB_ROW_351360" localSheetId="0" hidden="1">Sheet1!$G$168</definedName>
    <definedName name="QB_ROW_354270" localSheetId="0" hidden="1">Sheet1!$H$167</definedName>
    <definedName name="QB_ROW_355270" localSheetId="0" hidden="1">Sheet1!$H$166</definedName>
    <definedName name="QB_ROW_358060" localSheetId="0" hidden="1">Sheet1!$G$177</definedName>
    <definedName name="QB_ROW_358360" localSheetId="0" hidden="1">Sheet1!$G$182</definedName>
    <definedName name="QB_ROW_359270" localSheetId="0" hidden="1">Sheet1!$H$178</definedName>
    <definedName name="QB_ROW_362050" localSheetId="0" hidden="1">Sheet1!$F$187</definedName>
    <definedName name="QB_ROW_362350" localSheetId="0" hidden="1">Sheet1!$F$212</definedName>
    <definedName name="QB_ROW_363360" localSheetId="0" hidden="1">Sheet1!$G$191</definedName>
    <definedName name="QB_ROW_374060" localSheetId="0" hidden="1">Sheet1!$G$202</definedName>
    <definedName name="QB_ROW_374270" localSheetId="0" hidden="1">Sheet1!$H$209</definedName>
    <definedName name="QB_ROW_374360" localSheetId="0" hidden="1">Sheet1!$G$210</definedName>
    <definedName name="QB_ROW_375070" localSheetId="0" hidden="1">Sheet1!$H$203</definedName>
    <definedName name="QB_ROW_375280" localSheetId="0" hidden="1">Sheet1!$I$206</definedName>
    <definedName name="QB_ROW_375370" localSheetId="0" hidden="1">Sheet1!$H$207</definedName>
    <definedName name="QB_ROW_378060" localSheetId="0" hidden="1">Sheet1!$G$192</definedName>
    <definedName name="QB_ROW_378360" localSheetId="0" hidden="1">Sheet1!$G$195</definedName>
    <definedName name="QB_ROW_380270" localSheetId="0" hidden="1">Sheet1!$H$197</definedName>
    <definedName name="QB_ROW_381060" localSheetId="0" hidden="1">Sheet1!$G$188</definedName>
    <definedName name="QB_ROW_381360" localSheetId="0" hidden="1">Sheet1!$G$190</definedName>
    <definedName name="QB_ROW_384050" localSheetId="0" hidden="1">Sheet1!$F$213</definedName>
    <definedName name="QB_ROW_384350" localSheetId="0" hidden="1">Sheet1!$F$249</definedName>
    <definedName name="QB_ROW_389060" localSheetId="0" hidden="1">Sheet1!$G$218</definedName>
    <definedName name="QB_ROW_389360" localSheetId="0" hidden="1">Sheet1!$G$221</definedName>
    <definedName name="QB_ROW_390270" localSheetId="0" hidden="1">Sheet1!$H$226</definedName>
    <definedName name="QB_ROW_391270" localSheetId="0" hidden="1">Sheet1!$H$231</definedName>
    <definedName name="QB_ROW_392270" localSheetId="0" hidden="1">Sheet1!$H$220</definedName>
    <definedName name="QB_ROW_393270" localSheetId="0" hidden="1">Sheet1!$H$234</definedName>
    <definedName name="QB_ROW_394270" localSheetId="0" hidden="1">Sheet1!$H$230</definedName>
    <definedName name="QB_ROW_395270" localSheetId="0" hidden="1">Sheet1!$H$228</definedName>
    <definedName name="QB_ROW_397270" localSheetId="0" hidden="1">Sheet1!$H$227</definedName>
    <definedName name="QB_ROW_403060" localSheetId="0" hidden="1">Sheet1!$G$238</definedName>
    <definedName name="QB_ROW_403360" localSheetId="0" hidden="1">Sheet1!$G$245</definedName>
    <definedName name="QB_ROW_404270" localSheetId="0" hidden="1">Sheet1!$H$242</definedName>
    <definedName name="QB_ROW_405270" localSheetId="0" hidden="1">Sheet1!$H$239</definedName>
    <definedName name="QB_ROW_426040" localSheetId="0" hidden="1">Sheet1!$E$251</definedName>
    <definedName name="QB_ROW_426340" localSheetId="0" hidden="1">Sheet1!$E$297</definedName>
    <definedName name="QB_ROW_427050" localSheetId="0" hidden="1">Sheet1!$F$252</definedName>
    <definedName name="QB_ROW_427350" localSheetId="0" hidden="1">Sheet1!$F$271</definedName>
    <definedName name="QB_ROW_428360" localSheetId="0" hidden="1">Sheet1!$G$260</definedName>
    <definedName name="QB_ROW_440060" localSheetId="0" hidden="1">Sheet1!$G$261</definedName>
    <definedName name="QB_ROW_440360" localSheetId="0" hidden="1">Sheet1!$G$263</definedName>
    <definedName name="QB_ROW_441270" localSheetId="0" hidden="1">Sheet1!$H$265</definedName>
    <definedName name="QB_ROW_442060" localSheetId="0" hidden="1">Sheet1!$G$253</definedName>
    <definedName name="QB_ROW_442360" localSheetId="0" hidden="1">Sheet1!$G$259</definedName>
    <definedName name="QB_ROW_444270" localSheetId="0" hidden="1">Sheet1!$H$257</definedName>
    <definedName name="QB_ROW_446270" localSheetId="0" hidden="1">Sheet1!$H$258</definedName>
    <definedName name="QB_ROW_447060" localSheetId="0" hidden="1">Sheet1!$G$267</definedName>
    <definedName name="QB_ROW_447360" localSheetId="0" hidden="1">Sheet1!$G$270</definedName>
    <definedName name="QB_ROW_449270" localSheetId="0" hidden="1">Sheet1!$H$268</definedName>
    <definedName name="QB_ROW_450270" localSheetId="0" hidden="1">Sheet1!$H$269</definedName>
    <definedName name="QB_ROW_451050" localSheetId="0" hidden="1">Sheet1!$F$272</definedName>
    <definedName name="QB_ROW_451350" localSheetId="0" hidden="1">Sheet1!$F$282</definedName>
    <definedName name="QB_ROW_452360" localSheetId="0" hidden="1">Sheet1!$G$274</definedName>
    <definedName name="QB_ROW_461060" localSheetId="0" hidden="1">Sheet1!$G$275</definedName>
    <definedName name="QB_ROW_461270" localSheetId="0" hidden="1">Sheet1!$H$277</definedName>
    <definedName name="QB_ROW_461360" localSheetId="0" hidden="1">Sheet1!$G$278</definedName>
    <definedName name="QB_ROW_462270" localSheetId="0" hidden="1">Sheet1!$H$276</definedName>
    <definedName name="QB_ROW_463360" localSheetId="0" hidden="1">Sheet1!$G$273</definedName>
    <definedName name="QB_ROW_466060" localSheetId="0" hidden="1">Sheet1!$G$279</definedName>
    <definedName name="QB_ROW_466360" localSheetId="0" hidden="1">Sheet1!$G$281</definedName>
    <definedName name="QB_ROW_467050" localSheetId="0" hidden="1">Sheet1!$F$283</definedName>
    <definedName name="QB_ROW_467350" localSheetId="0" hidden="1">Sheet1!$F$296</definedName>
    <definedName name="QB_ROW_468360" localSheetId="0" hidden="1">Sheet1!$G$288</definedName>
    <definedName name="QB_ROW_480060" localSheetId="0" hidden="1">Sheet1!$G$289</definedName>
    <definedName name="QB_ROW_480360" localSheetId="0" hidden="1">Sheet1!$G$292</definedName>
    <definedName name="QB_ROW_481270" localSheetId="0" hidden="1">Sheet1!$H$294</definedName>
    <definedName name="QB_ROW_482060" localSheetId="0" hidden="1">Sheet1!$G$284</definedName>
    <definedName name="QB_ROW_482360" localSheetId="0" hidden="1">Sheet1!$G$287</definedName>
    <definedName name="QB_ROW_501040" localSheetId="0" hidden="1">Sheet1!$E$301</definedName>
    <definedName name="QB_ROW_501250" localSheetId="0" hidden="1">Sheet1!$F$304</definedName>
    <definedName name="QB_ROW_501340" localSheetId="0" hidden="1">Sheet1!$E$305</definedName>
    <definedName name="QB_ROW_508040" localSheetId="0" hidden="1">Sheet1!$E$306</definedName>
    <definedName name="QB_ROW_508340" localSheetId="0" hidden="1">Sheet1!$E$327</definedName>
    <definedName name="QB_ROW_509050" localSheetId="0" hidden="1">Sheet1!$F$307</definedName>
    <definedName name="QB_ROW_509350" localSheetId="0" hidden="1">Sheet1!$F$317</definedName>
    <definedName name="QB_ROW_510060" localSheetId="0" hidden="1">Sheet1!$G$308</definedName>
    <definedName name="QB_ROW_510360" localSheetId="0" hidden="1">Sheet1!$G$316</definedName>
    <definedName name="QB_ROW_511370" localSheetId="0" hidden="1">Sheet1!$H$314</definedName>
    <definedName name="QB_ROW_519070" localSheetId="0" hidden="1">Sheet1!$H$309</definedName>
    <definedName name="QB_ROW_519370" localSheetId="0" hidden="1">Sheet1!$H$313</definedName>
    <definedName name="QB_ROW_542050" localSheetId="0" hidden="1">Sheet1!$F$318</definedName>
    <definedName name="QB_ROW_542350" localSheetId="0" hidden="1">Sheet1!$F$326</definedName>
    <definedName name="QB_ROW_543060" localSheetId="0" hidden="1">Sheet1!$G$319</definedName>
    <definedName name="QB_ROW_543360" localSheetId="0" hidden="1">Sheet1!$G$325</definedName>
    <definedName name="QB_ROW_544370" localSheetId="0" hidden="1">Sheet1!$H$324</definedName>
    <definedName name="QB_ROW_552070" localSheetId="0" hidden="1">Sheet1!$H$320</definedName>
    <definedName name="QB_ROW_552370" localSheetId="0" hidden="1">Sheet1!$H$323</definedName>
    <definedName name="QB_ROW_650030" localSheetId="0" hidden="1">Sheet1!$D$332</definedName>
    <definedName name="QB_ROW_650330" localSheetId="0" hidden="1">Sheet1!$D$334</definedName>
    <definedName name="QB_ROW_659270" localSheetId="0" hidden="1">Sheet1!$H$200</definedName>
    <definedName name="QB_ROW_660270" localSheetId="0" hidden="1">Sheet1!$H$180</definedName>
    <definedName name="QB_ROW_665050" localSheetId="0" hidden="1">Sheet1!$F$20</definedName>
    <definedName name="QB_ROW_665260" localSheetId="0" hidden="1">Sheet1!$G$28</definedName>
    <definedName name="QB_ROW_665350" localSheetId="0" hidden="1">Sheet1!$F$29</definedName>
    <definedName name="QB_ROW_667280" localSheetId="0" hidden="1">Sheet1!$I$205</definedName>
    <definedName name="QB_ROW_668060" localSheetId="0" hidden="1">Sheet1!$G$233</definedName>
    <definedName name="QB_ROW_668360" localSheetId="0" hidden="1">Sheet1!$G$237</definedName>
    <definedName name="QB_ROW_677270" localSheetId="0" hidden="1">Sheet1!$H$100</definedName>
    <definedName name="QB_ROW_678050" localSheetId="0" hidden="1">Sheet1!$F$11</definedName>
    <definedName name="QB_ROW_678260" localSheetId="0" hidden="1">Sheet1!$G$15</definedName>
    <definedName name="QB_ROW_678350" localSheetId="0" hidden="1">Sheet1!$F$16</definedName>
    <definedName name="QB_ROW_684280" localSheetId="0" hidden="1">Sheet1!$I$312</definedName>
    <definedName name="QB_ROW_685280" localSheetId="0" hidden="1">Sheet1!$I$310</definedName>
    <definedName name="QB_ROW_691270" localSheetId="0" hidden="1">Sheet1!$H$141</definedName>
    <definedName name="QB_ROW_701250" localSheetId="0" hidden="1">Sheet1!$F$7</definedName>
    <definedName name="QB_ROW_702250" localSheetId="0" hidden="1">Sheet1!$F$8</definedName>
    <definedName name="QB_ROW_706270" localSheetId="0" hidden="1">Sheet1!$H$286</definedName>
    <definedName name="QB_ROW_710270" localSheetId="0" hidden="1">Sheet1!$H$140</definedName>
    <definedName name="QB_ROW_713270" localSheetId="0" hidden="1">Sheet1!$H$118</definedName>
    <definedName name="QB_ROW_715270" localSheetId="0" hidden="1">Sheet1!$H$229</definedName>
    <definedName name="QB_ROW_718060" localSheetId="0" hidden="1">Sheet1!$G$111</definedName>
    <definedName name="QB_ROW_718360" localSheetId="0" hidden="1">Sheet1!$G$113</definedName>
    <definedName name="QB_ROW_719060" localSheetId="0" hidden="1">Sheet1!$G$136</definedName>
    <definedName name="QB_ROW_719360" localSheetId="0" hidden="1">Sheet1!$G$138</definedName>
    <definedName name="QB_ROW_721270" localSheetId="0" hidden="1">Sheet1!$H$280</definedName>
    <definedName name="QB_ROW_722060" localSheetId="0" hidden="1">Sheet1!$G$293</definedName>
    <definedName name="QB_ROW_722360" localSheetId="0" hidden="1">Sheet1!$G$295</definedName>
    <definedName name="QB_ROW_723270" localSheetId="0" hidden="1">Sheet1!$H$290</definedName>
    <definedName name="QB_ROW_724270" localSheetId="0" hidden="1">Sheet1!$H$122</definedName>
    <definedName name="QB_ROW_725060" localSheetId="0" hidden="1">Sheet1!$G$199</definedName>
    <definedName name="QB_ROW_725360" localSheetId="0" hidden="1">Sheet1!$G$201</definedName>
    <definedName name="QB_ROW_726270" localSheetId="0" hidden="1">Sheet1!$H$193</definedName>
    <definedName name="QB_ROW_727270" localSheetId="0" hidden="1">Sheet1!$H$156</definedName>
    <definedName name="QB_ROW_728060" localSheetId="0" hidden="1">Sheet1!$G$173</definedName>
    <definedName name="QB_ROW_728270" localSheetId="0" hidden="1">Sheet1!$H$175</definedName>
    <definedName name="QB_ROW_728360" localSheetId="0" hidden="1">Sheet1!$G$176</definedName>
    <definedName name="QB_ROW_729060" localSheetId="0" hidden="1">Sheet1!$G$196</definedName>
    <definedName name="QB_ROW_729360" localSheetId="0" hidden="1">Sheet1!$G$198</definedName>
    <definedName name="QB_ROW_730060" localSheetId="0" hidden="1">Sheet1!$G$222</definedName>
    <definedName name="QB_ROW_730360" localSheetId="0" hidden="1">Sheet1!$G$232</definedName>
    <definedName name="QB_ROW_731270" localSheetId="0" hidden="1">Sheet1!$H$262</definedName>
    <definedName name="QB_ROW_732060" localSheetId="0" hidden="1">Sheet1!$G$264</definedName>
    <definedName name="QB_ROW_732360" localSheetId="0" hidden="1">Sheet1!$G$266</definedName>
    <definedName name="QB_ROW_735270" localSheetId="0" hidden="1">Sheet1!$H$89</definedName>
    <definedName name="QB_ROW_738270" localSheetId="0" hidden="1">Sheet1!$H$87</definedName>
    <definedName name="QB_ROW_739270" localSheetId="0" hidden="1">Sheet1!$H$86</definedName>
    <definedName name="QB_ROW_742280" localSheetId="0" hidden="1">Sheet1!$I$321</definedName>
    <definedName name="QB_ROW_746270" localSheetId="0" hidden="1">Sheet1!$H$181</definedName>
    <definedName name="QB_ROW_750270" localSheetId="0" hidden="1">Sheet1!$H$119</definedName>
    <definedName name="QB_ROW_753270" localSheetId="0" hidden="1">Sheet1!$H$90</definedName>
    <definedName name="QB_ROW_757240" localSheetId="0" hidden="1">Sheet1!$E$333</definedName>
    <definedName name="QB_ROW_759270" localSheetId="0" hidden="1">Sheet1!$H$134</definedName>
    <definedName name="QB_ROW_768240" localSheetId="0" hidden="1">Sheet1!$E$62</definedName>
    <definedName name="QB_ROW_776270" localSheetId="0" hidden="1">Sheet1!$H$291</definedName>
    <definedName name="QB_ROW_777260" localSheetId="0" hidden="1">Sheet1!$G$14</definedName>
    <definedName name="QB_ROW_790270" localSheetId="0" hidden="1">Sheet1!$H$244</definedName>
    <definedName name="QB_ROW_791270" localSheetId="0" hidden="1">Sheet1!$H$243</definedName>
    <definedName name="QB_ROW_793270" localSheetId="0" hidden="1">Sheet1!$H$108</definedName>
    <definedName name="QB_ROW_794270" localSheetId="0" hidden="1">Sheet1!$H$215</definedName>
    <definedName name="QB_ROW_795060" localSheetId="0" hidden="1">Sheet1!$G$214</definedName>
    <definedName name="QB_ROW_795360" localSheetId="0" hidden="1">Sheet1!$G$216</definedName>
    <definedName name="QB_ROW_796260" localSheetId="0" hidden="1">Sheet1!$G$217</definedName>
    <definedName name="QB_ROW_797270" localSheetId="0" hidden="1">Sheet1!$H$247</definedName>
    <definedName name="QB_ROW_798060" localSheetId="0" hidden="1">Sheet1!$G$246</definedName>
    <definedName name="QB_ROW_798360" localSheetId="0" hidden="1">Sheet1!$G$248</definedName>
    <definedName name="QB_ROW_802270" localSheetId="0" hidden="1">Sheet1!$H$157</definedName>
    <definedName name="QB_ROW_809250" localSheetId="0" hidden="1">Sheet1!$F$302</definedName>
    <definedName name="QB_ROW_811250" localSheetId="0" hidden="1">Sheet1!$F$303</definedName>
    <definedName name="QB_ROW_819240" localSheetId="0" hidden="1">Sheet1!$E$18</definedName>
    <definedName name="QB_ROW_825270" localSheetId="0" hidden="1">Sheet1!$H$223</definedName>
    <definedName name="QB_ROW_826270" localSheetId="0" hidden="1">Sheet1!$H$241</definedName>
    <definedName name="QB_ROW_836270" localSheetId="0" hidden="1">Sheet1!$H$240</definedName>
    <definedName name="QB_ROW_844270" localSheetId="0" hidden="1">Sheet1!$H$70</definedName>
    <definedName name="QB_ROW_851240" localSheetId="0" hidden="1">Sheet1!$E$60</definedName>
    <definedName name="QB_ROW_852270" localSheetId="0" hidden="1">Sheet1!$H$179</definedName>
    <definedName name="QB_ROW_86321" localSheetId="0" hidden="1">Sheet1!$C$57</definedName>
    <definedName name="QB_ROW_884270" localSheetId="0" hidden="1">Sheet1!$H$67</definedName>
    <definedName name="QB_ROW_885270" localSheetId="0" hidden="1">Sheet1!$H$127</definedName>
    <definedName name="QB_ROW_897270" localSheetId="0" hidden="1">Sheet1!$H$99</definedName>
    <definedName name="QB_ROW_902240" localSheetId="0" hidden="1">Sheet1!$E$61</definedName>
    <definedName name="QB_ROW_903270" localSheetId="0" hidden="1">Sheet1!$H$224</definedName>
    <definedName name="QB_ROW_904270" localSheetId="0" hidden="1">Sheet1!$H$225</definedName>
    <definedName name="QB_ROW_911270" localSheetId="0" hidden="1">Sheet1!$H$103</definedName>
    <definedName name="QB_ROW_923270" localSheetId="0" hidden="1">Sheet1!$H$208</definedName>
    <definedName name="QB_ROW_937270" localSheetId="0" hidden="1">Sheet1!$H$235</definedName>
    <definedName name="QB_ROW_949270" localSheetId="0" hidden="1">Sheet1!$H$236</definedName>
    <definedName name="QB_ROW_954280" localSheetId="0" hidden="1">Sheet1!$I$311</definedName>
    <definedName name="QB_ROW_965270" localSheetId="0" hidden="1">Sheet1!$H$194</definedName>
    <definedName name="QB_ROW_972270" localSheetId="0" hidden="1">Sheet1!$H$165</definedName>
    <definedName name="QB_ROW_976040" localSheetId="0" hidden="1">Sheet1!$E$298</definedName>
    <definedName name="QB_ROW_976340" localSheetId="0" hidden="1">Sheet1!$E$300</definedName>
    <definedName name="QB_ROW_980250" localSheetId="0" hidden="1">Sheet1!$F$299</definedName>
    <definedName name="QB_ROW_989250" localSheetId="0" hidden="1">Sheet1!$F$30</definedName>
    <definedName name="QB_ROW_991250" localSheetId="0" hidden="1">Sheet1!$F$31</definedName>
    <definedName name="QBCANSUPPORTUPDATE" localSheetId="0">TRUE</definedName>
    <definedName name="QBCOMPANYFILENAME" localSheetId="0">"C:\Users\Public\Documents\Intuit\QuickBooks\Company Files\THE EDGE SCHOOL.QBW"</definedName>
    <definedName name="QBENDDATE" localSheetId="0">20260630</definedName>
    <definedName name="QBHEADERSONSCREEN" localSheetId="0">FALSE</definedName>
    <definedName name="QBMETADATASIZE" localSheetId="0">5924</definedName>
    <definedName name="QBPRESERVECOLOR" localSheetId="0">TRUE</definedName>
    <definedName name="QBPRESERVEFONT" localSheetId="0">TRUE</definedName>
    <definedName name="QBPRESERVEROWHEIGHT" localSheetId="0">TRUE</definedName>
    <definedName name="QBPRESERVESPACE" localSheetId="0">TRUE</definedName>
    <definedName name="QBREPORTCOLAXIS" localSheetId="0">0</definedName>
    <definedName name="QBREPORTCOMPANYID" localSheetId="0">"31c92df3f5a946d1a6f09722e4cf2c3c"</definedName>
    <definedName name="QBREPORTCOMPARECOL_ANNUALBUDGET" localSheetId="0">FALSE</definedName>
    <definedName name="QBREPORTCOMPARECOL_AVGCOGS" localSheetId="0">FALSE</definedName>
    <definedName name="QBREPORTCOMPARECOL_AVGPRICE" localSheetId="0">FALSE</definedName>
    <definedName name="QBREPORTCOMPARECOL_BUDDIFF" localSheetId="0">TRUE</definedName>
    <definedName name="QBREPORTCOMPARECOL_BUDGET" localSheetId="0">TRUE</definedName>
    <definedName name="QBREPORTCOMPARECOL_BUDPCT" localSheetId="0">TRUE</definedName>
    <definedName name="QBREPORTCOMPARECOL_COGS" localSheetId="0">FALSE</definedName>
    <definedName name="QBREPORTCOMPARECOL_EXCLUDEAMOUNT" localSheetId="0">FALSE</definedName>
    <definedName name="QBREPORTCOMPARECOL_EXCLUDECURPERIOD" localSheetId="0">FALSE</definedName>
    <definedName name="QBREPORTCOMPARECOL_FORECAST" localSheetId="0">FALSE</definedName>
    <definedName name="QBREPORTCOMPARECOL_GROSSMARGIN" localSheetId="0">FALSE</definedName>
    <definedName name="QBREPORTCOMPARECOL_GROSSMARGINPCT" localSheetId="0">FALSE</definedName>
    <definedName name="QBREPORTCOMPARECOL_HOURS" localSheetId="0">FALSE</definedName>
    <definedName name="QBREPORTCOMPARECOL_PCTCOL" localSheetId="0">FALSE</definedName>
    <definedName name="QBREPORTCOMPARECOL_PCTEXPENSE" localSheetId="0">FALSE</definedName>
    <definedName name="QBREPORTCOMPARECOL_PCTINCOME" localSheetId="0">FALSE</definedName>
    <definedName name="QBREPORTCOMPARECOL_PCTOFSALES" localSheetId="0">FALSE</definedName>
    <definedName name="QBREPORTCOMPARECOL_PCTROW" localSheetId="0">FALSE</definedName>
    <definedName name="QBREPORTCOMPARECOL_PPDIFF" localSheetId="0">FALSE</definedName>
    <definedName name="QBREPORTCOMPARECOL_PPPCT" localSheetId="0">FALSE</definedName>
    <definedName name="QBREPORTCOMPARECOL_PREVPERIOD" localSheetId="0">FALSE</definedName>
    <definedName name="QBREPORTCOMPARECOL_PREVYEAR" localSheetId="0">FALSE</definedName>
    <definedName name="QBREPORTCOMPARECOL_PYDIFF" localSheetId="0">FALSE</definedName>
    <definedName name="QBREPORTCOMPARECOL_PYPCT" localSheetId="0">FALSE</definedName>
    <definedName name="QBREPORTCOMPARECOL_QTY" localSheetId="0">FALSE</definedName>
    <definedName name="QBREPORTCOMPARECOL_RATE" localSheetId="0">FALSE</definedName>
    <definedName name="QBREPORTCOMPARECOL_TRIPBILLEDMILES" localSheetId="0">FALSE</definedName>
    <definedName name="QBREPORTCOMPARECOL_TRIPBILLINGAMOUNT" localSheetId="0">FALSE</definedName>
    <definedName name="QBREPORTCOMPARECOL_TRIPMILES" localSheetId="0">FALSE</definedName>
    <definedName name="QBREPORTCOMPARECOL_TRIPNOTBILLABLEMILES" localSheetId="0">FALSE</definedName>
    <definedName name="QBREPORTCOMPARECOL_TRIPTAXDEDUCTIBLEAMOUNT" localSheetId="0">FALSE</definedName>
    <definedName name="QBREPORTCOMPARECOL_TRIPUNBILLEDMILES" localSheetId="0">FALSE</definedName>
    <definedName name="QBREPORTCOMPARECOL_YTD" localSheetId="0">FALSE</definedName>
    <definedName name="QBREPORTCOMPARECOL_YTDBUDGET" localSheetId="0">FALSE</definedName>
    <definedName name="QBREPORTCOMPARECOL_YTDPCT" localSheetId="0">FALSE</definedName>
    <definedName name="QBREPORTROWAXIS" localSheetId="0">11</definedName>
    <definedName name="QBREPORTSUBCOLAXIS" localSheetId="0">24</definedName>
    <definedName name="QBREPORTTYPE" localSheetId="0">288</definedName>
    <definedName name="QBROWHEADERS" localSheetId="0">9</definedName>
    <definedName name="QBSTARTDATE" localSheetId="0">20250701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L337" i="1" l="1"/>
  <c r="P336" i="1"/>
  <c r="N336" i="1"/>
  <c r="L336" i="1"/>
  <c r="J336" i="1"/>
  <c r="P335" i="1"/>
  <c r="N335" i="1"/>
  <c r="L335" i="1"/>
  <c r="J335" i="1"/>
  <c r="P334" i="1"/>
  <c r="N334" i="1"/>
  <c r="L334" i="1"/>
  <c r="J334" i="1"/>
  <c r="P333" i="1"/>
  <c r="N333" i="1"/>
  <c r="L329" i="1"/>
  <c r="J329" i="1"/>
  <c r="N329" i="1" s="1"/>
  <c r="P328" i="1"/>
  <c r="N328" i="1"/>
  <c r="L328" i="1"/>
  <c r="J328" i="1"/>
  <c r="P327" i="1"/>
  <c r="N327" i="1"/>
  <c r="L327" i="1"/>
  <c r="J327" i="1"/>
  <c r="P326" i="1"/>
  <c r="N326" i="1"/>
  <c r="L326" i="1"/>
  <c r="J326" i="1"/>
  <c r="P325" i="1"/>
  <c r="N325" i="1"/>
  <c r="L325" i="1"/>
  <c r="J325" i="1"/>
  <c r="P324" i="1"/>
  <c r="N324" i="1"/>
  <c r="P323" i="1"/>
  <c r="N323" i="1"/>
  <c r="L323" i="1"/>
  <c r="J323" i="1"/>
  <c r="P322" i="1"/>
  <c r="N322" i="1"/>
  <c r="P321" i="1"/>
  <c r="N321" i="1"/>
  <c r="P317" i="1"/>
  <c r="N317" i="1"/>
  <c r="L317" i="1"/>
  <c r="J317" i="1"/>
  <c r="P316" i="1"/>
  <c r="N316" i="1"/>
  <c r="L316" i="1"/>
  <c r="J316" i="1"/>
  <c r="P315" i="1"/>
  <c r="N315" i="1"/>
  <c r="P314" i="1"/>
  <c r="N314" i="1"/>
  <c r="P313" i="1"/>
  <c r="N313" i="1"/>
  <c r="L313" i="1"/>
  <c r="J313" i="1"/>
  <c r="P312" i="1"/>
  <c r="N312" i="1"/>
  <c r="P311" i="1"/>
  <c r="N311" i="1"/>
  <c r="P310" i="1"/>
  <c r="N310" i="1"/>
  <c r="P305" i="1"/>
  <c r="N305" i="1"/>
  <c r="L305" i="1"/>
  <c r="J305" i="1"/>
  <c r="P304" i="1"/>
  <c r="N304" i="1"/>
  <c r="P303" i="1"/>
  <c r="N303" i="1"/>
  <c r="P302" i="1"/>
  <c r="N302" i="1"/>
  <c r="J300" i="1"/>
  <c r="P297" i="1"/>
  <c r="N297" i="1"/>
  <c r="L297" i="1"/>
  <c r="J297" i="1"/>
  <c r="P296" i="1"/>
  <c r="N296" i="1"/>
  <c r="L296" i="1"/>
  <c r="J296" i="1"/>
  <c r="P295" i="1"/>
  <c r="N295" i="1"/>
  <c r="L295" i="1"/>
  <c r="J295" i="1"/>
  <c r="P294" i="1"/>
  <c r="N294" i="1"/>
  <c r="P292" i="1"/>
  <c r="N292" i="1"/>
  <c r="L292" i="1"/>
  <c r="J292" i="1"/>
  <c r="P291" i="1"/>
  <c r="N291" i="1"/>
  <c r="P290" i="1"/>
  <c r="N290" i="1"/>
  <c r="P288" i="1"/>
  <c r="N288" i="1"/>
  <c r="P287" i="1"/>
  <c r="N287" i="1"/>
  <c r="L287" i="1"/>
  <c r="J287" i="1"/>
  <c r="P286" i="1"/>
  <c r="N286" i="1"/>
  <c r="P285" i="1"/>
  <c r="N285" i="1"/>
  <c r="P282" i="1"/>
  <c r="N282" i="1"/>
  <c r="L282" i="1"/>
  <c r="J282" i="1"/>
  <c r="P281" i="1"/>
  <c r="N281" i="1"/>
  <c r="L281" i="1"/>
  <c r="J281" i="1"/>
  <c r="P280" i="1"/>
  <c r="N280" i="1"/>
  <c r="P278" i="1"/>
  <c r="N278" i="1"/>
  <c r="L278" i="1"/>
  <c r="J278" i="1"/>
  <c r="P277" i="1"/>
  <c r="N277" i="1"/>
  <c r="P276" i="1"/>
  <c r="N276" i="1"/>
  <c r="P271" i="1"/>
  <c r="N271" i="1"/>
  <c r="L271" i="1"/>
  <c r="J271" i="1"/>
  <c r="P270" i="1"/>
  <c r="N270" i="1"/>
  <c r="L270" i="1"/>
  <c r="J270" i="1"/>
  <c r="P269" i="1"/>
  <c r="N269" i="1"/>
  <c r="P268" i="1"/>
  <c r="N268" i="1"/>
  <c r="P266" i="1"/>
  <c r="N266" i="1"/>
  <c r="L266" i="1"/>
  <c r="J266" i="1"/>
  <c r="P265" i="1"/>
  <c r="N265" i="1"/>
  <c r="P263" i="1"/>
  <c r="N263" i="1"/>
  <c r="L263" i="1"/>
  <c r="J263" i="1"/>
  <c r="P262" i="1"/>
  <c r="N262" i="1"/>
  <c r="P260" i="1"/>
  <c r="N260" i="1"/>
  <c r="P259" i="1"/>
  <c r="N259" i="1"/>
  <c r="L259" i="1"/>
  <c r="J259" i="1"/>
  <c r="P258" i="1"/>
  <c r="N258" i="1"/>
  <c r="P257" i="1"/>
  <c r="N257" i="1"/>
  <c r="P256" i="1"/>
  <c r="N256" i="1"/>
  <c r="P255" i="1"/>
  <c r="N255" i="1"/>
  <c r="P254" i="1"/>
  <c r="N254" i="1"/>
  <c r="P250" i="1"/>
  <c r="N250" i="1"/>
  <c r="L250" i="1"/>
  <c r="J250" i="1"/>
  <c r="P249" i="1"/>
  <c r="N249" i="1"/>
  <c r="L249" i="1"/>
  <c r="J249" i="1"/>
  <c r="P248" i="1"/>
  <c r="N248" i="1"/>
  <c r="L248" i="1"/>
  <c r="J248" i="1"/>
  <c r="P247" i="1"/>
  <c r="N247" i="1"/>
  <c r="P245" i="1"/>
  <c r="N245" i="1"/>
  <c r="L245" i="1"/>
  <c r="J245" i="1"/>
  <c r="P244" i="1"/>
  <c r="N244" i="1"/>
  <c r="P243" i="1"/>
  <c r="N243" i="1"/>
  <c r="P242" i="1"/>
  <c r="N242" i="1"/>
  <c r="P241" i="1"/>
  <c r="N241" i="1"/>
  <c r="P240" i="1"/>
  <c r="N240" i="1"/>
  <c r="P239" i="1"/>
  <c r="N239" i="1"/>
  <c r="P237" i="1"/>
  <c r="N237" i="1"/>
  <c r="L237" i="1"/>
  <c r="J237" i="1"/>
  <c r="P236" i="1"/>
  <c r="N236" i="1"/>
  <c r="P235" i="1"/>
  <c r="N235" i="1"/>
  <c r="P234" i="1"/>
  <c r="N234" i="1"/>
  <c r="P232" i="1"/>
  <c r="N232" i="1"/>
  <c r="L232" i="1"/>
  <c r="J232" i="1"/>
  <c r="P231" i="1"/>
  <c r="N231" i="1"/>
  <c r="P230" i="1"/>
  <c r="N230" i="1"/>
  <c r="P229" i="1"/>
  <c r="N229" i="1"/>
  <c r="P228" i="1"/>
  <c r="N228" i="1"/>
  <c r="P227" i="1"/>
  <c r="N227" i="1"/>
  <c r="P226" i="1"/>
  <c r="N226" i="1"/>
  <c r="P225" i="1"/>
  <c r="N225" i="1"/>
  <c r="P224" i="1"/>
  <c r="N224" i="1"/>
  <c r="P223" i="1"/>
  <c r="N223" i="1"/>
  <c r="P221" i="1"/>
  <c r="N221" i="1"/>
  <c r="L221" i="1"/>
  <c r="J221" i="1"/>
  <c r="P220" i="1"/>
  <c r="N220" i="1"/>
  <c r="P219" i="1"/>
  <c r="N219" i="1"/>
  <c r="P217" i="1"/>
  <c r="N217" i="1"/>
  <c r="P216" i="1"/>
  <c r="N216" i="1"/>
  <c r="L216" i="1"/>
  <c r="J216" i="1"/>
  <c r="P215" i="1"/>
  <c r="N215" i="1"/>
  <c r="P212" i="1"/>
  <c r="N212" i="1"/>
  <c r="L212" i="1"/>
  <c r="J212" i="1"/>
  <c r="P211" i="1"/>
  <c r="N211" i="1"/>
  <c r="P210" i="1"/>
  <c r="N210" i="1"/>
  <c r="L210" i="1"/>
  <c r="J210" i="1"/>
  <c r="P209" i="1"/>
  <c r="N209" i="1"/>
  <c r="P207" i="1"/>
  <c r="N207" i="1"/>
  <c r="L207" i="1"/>
  <c r="J207" i="1"/>
  <c r="P206" i="1"/>
  <c r="N206" i="1"/>
  <c r="P205" i="1"/>
  <c r="N205" i="1"/>
  <c r="P204" i="1"/>
  <c r="N204" i="1"/>
  <c r="P201" i="1"/>
  <c r="N201" i="1"/>
  <c r="L201" i="1"/>
  <c r="J201" i="1"/>
  <c r="P200" i="1"/>
  <c r="N200" i="1"/>
  <c r="P198" i="1"/>
  <c r="N198" i="1"/>
  <c r="L198" i="1"/>
  <c r="J198" i="1"/>
  <c r="P197" i="1"/>
  <c r="N197" i="1"/>
  <c r="P195" i="1"/>
  <c r="N195" i="1"/>
  <c r="L195" i="1"/>
  <c r="J195" i="1"/>
  <c r="P194" i="1"/>
  <c r="N194" i="1"/>
  <c r="P193" i="1"/>
  <c r="N193" i="1"/>
  <c r="P191" i="1"/>
  <c r="N191" i="1"/>
  <c r="P190" i="1"/>
  <c r="N190" i="1"/>
  <c r="L190" i="1"/>
  <c r="J190" i="1"/>
  <c r="P189" i="1"/>
  <c r="N189" i="1"/>
  <c r="P186" i="1"/>
  <c r="N186" i="1"/>
  <c r="L186" i="1"/>
  <c r="J186" i="1"/>
  <c r="P185" i="1"/>
  <c r="N185" i="1"/>
  <c r="L185" i="1"/>
  <c r="J185" i="1"/>
  <c r="P184" i="1"/>
  <c r="N184" i="1"/>
  <c r="P182" i="1"/>
  <c r="N182" i="1"/>
  <c r="L182" i="1"/>
  <c r="J182" i="1"/>
  <c r="P181" i="1"/>
  <c r="N181" i="1"/>
  <c r="P180" i="1"/>
  <c r="N180" i="1"/>
  <c r="P179" i="1"/>
  <c r="N179" i="1"/>
  <c r="P178" i="1"/>
  <c r="N178" i="1"/>
  <c r="P176" i="1"/>
  <c r="N176" i="1"/>
  <c r="L176" i="1"/>
  <c r="J176" i="1"/>
  <c r="P175" i="1"/>
  <c r="N175" i="1"/>
  <c r="P174" i="1"/>
  <c r="N174" i="1"/>
  <c r="P172" i="1"/>
  <c r="N172" i="1"/>
  <c r="L172" i="1"/>
  <c r="J172" i="1"/>
  <c r="P171" i="1"/>
  <c r="N171" i="1"/>
  <c r="P169" i="1"/>
  <c r="N169" i="1"/>
  <c r="P168" i="1"/>
  <c r="N168" i="1"/>
  <c r="L168" i="1"/>
  <c r="J168" i="1"/>
  <c r="P167" i="1"/>
  <c r="N167" i="1"/>
  <c r="P166" i="1"/>
  <c r="N166" i="1"/>
  <c r="P165" i="1"/>
  <c r="N165" i="1"/>
  <c r="P162" i="1"/>
  <c r="N162" i="1"/>
  <c r="L162" i="1"/>
  <c r="J162" i="1"/>
  <c r="P161" i="1"/>
  <c r="N161" i="1"/>
  <c r="L161" i="1"/>
  <c r="J161" i="1"/>
  <c r="P160" i="1"/>
  <c r="N160" i="1"/>
  <c r="P158" i="1"/>
  <c r="N158" i="1"/>
  <c r="L158" i="1"/>
  <c r="J158" i="1"/>
  <c r="P157" i="1"/>
  <c r="N157" i="1"/>
  <c r="P156" i="1"/>
  <c r="N156" i="1"/>
  <c r="P154" i="1"/>
  <c r="N154" i="1"/>
  <c r="L154" i="1"/>
  <c r="J154" i="1"/>
  <c r="P153" i="1"/>
  <c r="N153" i="1"/>
  <c r="P151" i="1"/>
  <c r="N151" i="1"/>
  <c r="L151" i="1"/>
  <c r="J151" i="1"/>
  <c r="P150" i="1"/>
  <c r="N150" i="1"/>
  <c r="P149" i="1"/>
  <c r="N149" i="1"/>
  <c r="P148" i="1"/>
  <c r="N148" i="1"/>
  <c r="P146" i="1"/>
  <c r="N146" i="1"/>
  <c r="P144" i="1"/>
  <c r="N144" i="1"/>
  <c r="L144" i="1"/>
  <c r="J144" i="1"/>
  <c r="P143" i="1"/>
  <c r="N143" i="1"/>
  <c r="L143" i="1"/>
  <c r="J143" i="1"/>
  <c r="P142" i="1"/>
  <c r="N142" i="1"/>
  <c r="P141" i="1"/>
  <c r="N141" i="1"/>
  <c r="P138" i="1"/>
  <c r="N138" i="1"/>
  <c r="L138" i="1"/>
  <c r="J138" i="1"/>
  <c r="P137" i="1"/>
  <c r="N137" i="1"/>
  <c r="P135" i="1"/>
  <c r="N135" i="1"/>
  <c r="L135" i="1"/>
  <c r="J135" i="1"/>
  <c r="P134" i="1"/>
  <c r="N134" i="1"/>
  <c r="P133" i="1"/>
  <c r="N133" i="1"/>
  <c r="P131" i="1"/>
  <c r="N131" i="1"/>
  <c r="P130" i="1"/>
  <c r="N130" i="1"/>
  <c r="L130" i="1"/>
  <c r="J130" i="1"/>
  <c r="P129" i="1"/>
  <c r="N129" i="1"/>
  <c r="P128" i="1"/>
  <c r="N128" i="1"/>
  <c r="P127" i="1"/>
  <c r="N127" i="1"/>
  <c r="P124" i="1"/>
  <c r="N124" i="1"/>
  <c r="L124" i="1"/>
  <c r="J124" i="1"/>
  <c r="P123" i="1"/>
  <c r="N123" i="1"/>
  <c r="L123" i="1"/>
  <c r="J123" i="1"/>
  <c r="P122" i="1"/>
  <c r="N122" i="1"/>
  <c r="P120" i="1"/>
  <c r="N120" i="1"/>
  <c r="L120" i="1"/>
  <c r="J120" i="1"/>
  <c r="P119" i="1"/>
  <c r="N119" i="1"/>
  <c r="P118" i="1"/>
  <c r="N118" i="1"/>
  <c r="P117" i="1"/>
  <c r="N117" i="1"/>
  <c r="P116" i="1"/>
  <c r="N116" i="1"/>
  <c r="P115" i="1"/>
  <c r="N115" i="1"/>
  <c r="P113" i="1"/>
  <c r="N113" i="1"/>
  <c r="L113" i="1"/>
  <c r="J113" i="1"/>
  <c r="P112" i="1"/>
  <c r="N112" i="1"/>
  <c r="P110" i="1"/>
  <c r="N110" i="1"/>
  <c r="L110" i="1"/>
  <c r="J110" i="1"/>
  <c r="P109" i="1"/>
  <c r="N109" i="1"/>
  <c r="P108" i="1"/>
  <c r="N108" i="1"/>
  <c r="P107" i="1"/>
  <c r="N107" i="1"/>
  <c r="P105" i="1"/>
  <c r="N105" i="1"/>
  <c r="P104" i="1"/>
  <c r="N104" i="1"/>
  <c r="L104" i="1"/>
  <c r="J104" i="1"/>
  <c r="P103" i="1"/>
  <c r="N103" i="1"/>
  <c r="P102" i="1"/>
  <c r="N102" i="1"/>
  <c r="P101" i="1"/>
  <c r="N101" i="1"/>
  <c r="P100" i="1"/>
  <c r="N100" i="1"/>
  <c r="P99" i="1"/>
  <c r="N99" i="1"/>
  <c r="P96" i="1"/>
  <c r="N96" i="1"/>
  <c r="L96" i="1"/>
  <c r="J96" i="1"/>
  <c r="P95" i="1"/>
  <c r="N95" i="1"/>
  <c r="L95" i="1"/>
  <c r="J95" i="1"/>
  <c r="P94" i="1"/>
  <c r="N94" i="1"/>
  <c r="P92" i="1"/>
  <c r="N92" i="1"/>
  <c r="L92" i="1"/>
  <c r="J92" i="1"/>
  <c r="P91" i="1"/>
  <c r="N91" i="1"/>
  <c r="P90" i="1"/>
  <c r="N90" i="1"/>
  <c r="P89" i="1"/>
  <c r="N89" i="1"/>
  <c r="P88" i="1"/>
  <c r="N88" i="1"/>
  <c r="P87" i="1"/>
  <c r="N87" i="1"/>
  <c r="P86" i="1"/>
  <c r="N86" i="1"/>
  <c r="P85" i="1"/>
  <c r="N85" i="1"/>
  <c r="P83" i="1"/>
  <c r="N83" i="1"/>
  <c r="L83" i="1"/>
  <c r="J83" i="1"/>
  <c r="P82" i="1"/>
  <c r="N82" i="1"/>
  <c r="P80" i="1"/>
  <c r="N80" i="1"/>
  <c r="L80" i="1"/>
  <c r="J80" i="1"/>
  <c r="P79" i="1"/>
  <c r="N79" i="1"/>
  <c r="P78" i="1"/>
  <c r="N78" i="1"/>
  <c r="P77" i="1"/>
  <c r="N77" i="1"/>
  <c r="P75" i="1"/>
  <c r="N75" i="1"/>
  <c r="P74" i="1"/>
  <c r="N74" i="1"/>
  <c r="L74" i="1"/>
  <c r="J74" i="1"/>
  <c r="P73" i="1"/>
  <c r="N73" i="1"/>
  <c r="P72" i="1"/>
  <c r="N72" i="1"/>
  <c r="P71" i="1"/>
  <c r="N71" i="1"/>
  <c r="P70" i="1"/>
  <c r="N70" i="1"/>
  <c r="P69" i="1"/>
  <c r="N69" i="1"/>
  <c r="P68" i="1"/>
  <c r="N68" i="1"/>
  <c r="P67" i="1"/>
  <c r="N67" i="1"/>
  <c r="P63" i="1"/>
  <c r="N63" i="1"/>
  <c r="P62" i="1"/>
  <c r="N62" i="1"/>
  <c r="P61" i="1"/>
  <c r="N61" i="1"/>
  <c r="P60" i="1"/>
  <c r="N60" i="1"/>
  <c r="P57" i="1"/>
  <c r="N57" i="1"/>
  <c r="L57" i="1"/>
  <c r="J57" i="1"/>
  <c r="P56" i="1"/>
  <c r="N56" i="1"/>
  <c r="L56" i="1"/>
  <c r="J56" i="1"/>
  <c r="P55" i="1"/>
  <c r="N55" i="1"/>
  <c r="L55" i="1"/>
  <c r="J55" i="1"/>
  <c r="P54" i="1"/>
  <c r="N54" i="1"/>
  <c r="P53" i="1"/>
  <c r="N53" i="1"/>
  <c r="P52" i="1"/>
  <c r="N52" i="1"/>
  <c r="P51" i="1"/>
  <c r="N51" i="1"/>
  <c r="P50" i="1"/>
  <c r="N50" i="1"/>
  <c r="P49" i="1"/>
  <c r="N49" i="1"/>
  <c r="P48" i="1"/>
  <c r="N48" i="1"/>
  <c r="P47" i="1"/>
  <c r="N47" i="1"/>
  <c r="P46" i="1"/>
  <c r="N46" i="1"/>
  <c r="P45" i="1"/>
  <c r="N45" i="1"/>
  <c r="P43" i="1"/>
  <c r="N43" i="1"/>
  <c r="L43" i="1"/>
  <c r="J43" i="1"/>
  <c r="P42" i="1"/>
  <c r="N42" i="1"/>
  <c r="P41" i="1"/>
  <c r="N41" i="1"/>
  <c r="P40" i="1"/>
  <c r="N40" i="1"/>
  <c r="P39" i="1"/>
  <c r="N39" i="1"/>
  <c r="P38" i="1"/>
  <c r="N38" i="1"/>
  <c r="P37" i="1"/>
  <c r="N37" i="1"/>
  <c r="P36" i="1"/>
  <c r="N36" i="1"/>
  <c r="P35" i="1"/>
  <c r="N35" i="1"/>
  <c r="P32" i="1"/>
  <c r="N32" i="1"/>
  <c r="L32" i="1"/>
  <c r="J32" i="1"/>
  <c r="P31" i="1"/>
  <c r="N31" i="1"/>
  <c r="P30" i="1"/>
  <c r="N30" i="1"/>
  <c r="P29" i="1"/>
  <c r="N29" i="1"/>
  <c r="L29" i="1"/>
  <c r="J29" i="1"/>
  <c r="P28" i="1"/>
  <c r="N28" i="1"/>
  <c r="P27" i="1"/>
  <c r="N27" i="1"/>
  <c r="P24" i="1"/>
  <c r="N24" i="1"/>
  <c r="P23" i="1"/>
  <c r="N23" i="1"/>
  <c r="P22" i="1"/>
  <c r="N22" i="1"/>
  <c r="P21" i="1"/>
  <c r="N21" i="1"/>
  <c r="P18" i="1"/>
  <c r="N18" i="1"/>
  <c r="P17" i="1"/>
  <c r="N17" i="1"/>
  <c r="L17" i="1"/>
  <c r="J17" i="1"/>
  <c r="P16" i="1"/>
  <c r="N16" i="1"/>
  <c r="L16" i="1"/>
  <c r="J16" i="1"/>
  <c r="P15" i="1"/>
  <c r="N15" i="1"/>
  <c r="P14" i="1"/>
  <c r="N14" i="1"/>
  <c r="P12" i="1"/>
  <c r="N12" i="1"/>
  <c r="P9" i="1"/>
  <c r="N9" i="1"/>
  <c r="L9" i="1"/>
  <c r="J9" i="1"/>
  <c r="P8" i="1"/>
  <c r="N8" i="1"/>
  <c r="P7" i="1"/>
  <c r="N7" i="1"/>
  <c r="P5" i="1"/>
  <c r="N5" i="1"/>
  <c r="J337" i="1" l="1"/>
  <c r="P329" i="1"/>
  <c r="P337" i="1" l="1"/>
  <c r="N337" i="1"/>
</calcChain>
</file>

<file path=xl/sharedStrings.xml><?xml version="1.0" encoding="utf-8"?>
<sst xmlns="http://schemas.openxmlformats.org/spreadsheetml/2006/main" count="339" uniqueCount="311">
  <si>
    <t>Jul '25 - Jun 26</t>
  </si>
  <si>
    <t>Budget</t>
  </si>
  <si>
    <t>$ Over Budget</t>
  </si>
  <si>
    <t>% of Budget</t>
  </si>
  <si>
    <t>Ordinary Income/Expense</t>
  </si>
  <si>
    <t>Income</t>
  </si>
  <si>
    <t>1500 · Earnings on Investments</t>
  </si>
  <si>
    <t>1700 · Local Revenue</t>
  </si>
  <si>
    <t>1700-A · Tax Credit - Undesignated</t>
  </si>
  <si>
    <t>1700-B · Tax Credits - Educ Field Trips</t>
  </si>
  <si>
    <t>Total 1700 · Local Revenue</t>
  </si>
  <si>
    <t>1701 · Activities</t>
  </si>
  <si>
    <t>Student Organization</t>
  </si>
  <si>
    <t>ELA - Project</t>
  </si>
  <si>
    <t>SSL</t>
  </si>
  <si>
    <t>Student Council</t>
  </si>
  <si>
    <t>Student Organization - Other</t>
  </si>
  <si>
    <t>Total Student Organization</t>
  </si>
  <si>
    <t>Total 1701 · Activities</t>
  </si>
  <si>
    <t>1705 · Rental Revenue</t>
  </si>
  <si>
    <t>1900* · Miscellaneous</t>
  </si>
  <si>
    <t>1900-A · GIFTS &amp; DONATIONS</t>
  </si>
  <si>
    <t>1901 Contributions</t>
  </si>
  <si>
    <t>1902 Local Grants</t>
  </si>
  <si>
    <t>1903 Other grants and donations</t>
  </si>
  <si>
    <t>1904 Restricted Contributions</t>
  </si>
  <si>
    <t>1906 Art Show</t>
  </si>
  <si>
    <t>1907 Trivia Night</t>
  </si>
  <si>
    <t>1908 Board Giving</t>
  </si>
  <si>
    <t>1900-A · GIFTS &amp; DONATIONS - Other</t>
  </si>
  <si>
    <t>Total 1900-A · GIFTS &amp; DONATIONS</t>
  </si>
  <si>
    <t>1910 · School Fees</t>
  </si>
  <si>
    <t>1930 Return of overpayment</t>
  </si>
  <si>
    <t>Total 1900* · Miscellaneous</t>
  </si>
  <si>
    <t>3000* · State Revenue</t>
  </si>
  <si>
    <t>AED Grant</t>
  </si>
  <si>
    <t>Legislative Annual</t>
  </si>
  <si>
    <t>Arizona Arts Commission</t>
  </si>
  <si>
    <t>Feminine Hygiene</t>
  </si>
  <si>
    <t>Prop 123</t>
  </si>
  <si>
    <t>State Tutoring</t>
  </si>
  <si>
    <t>State Equalization Assistance</t>
  </si>
  <si>
    <t>3800 · Instructional Improvement Fund</t>
  </si>
  <si>
    <t>3900 · Prop 301</t>
  </si>
  <si>
    <t>Total 3000* · State Revenue</t>
  </si>
  <si>
    <t>4500 · Federal Revenue</t>
  </si>
  <si>
    <t>CSI Mini</t>
  </si>
  <si>
    <t>On Track</t>
  </si>
  <si>
    <t>CSILG</t>
  </si>
  <si>
    <t>CSILG24</t>
  </si>
  <si>
    <t>ESSER III</t>
  </si>
  <si>
    <t>CSI</t>
  </si>
  <si>
    <t>Title IVA</t>
  </si>
  <si>
    <t>E-Rate</t>
  </si>
  <si>
    <t>IDEA Basic</t>
  </si>
  <si>
    <t>Title I</t>
  </si>
  <si>
    <t>Total 4500 · Federal Revenue</t>
  </si>
  <si>
    <t>Total Income</t>
  </si>
  <si>
    <t>Gross Profit</t>
  </si>
  <si>
    <t>Expense</t>
  </si>
  <si>
    <t>9870 · Amortization Expense</t>
  </si>
  <si>
    <t>Bond Interest</t>
  </si>
  <si>
    <t>COBRA</t>
  </si>
  <si>
    <t>Student Activities</t>
  </si>
  <si>
    <t>Suspense</t>
  </si>
  <si>
    <t>100 · Regular Education</t>
  </si>
  <si>
    <t>1001 · Instruction</t>
  </si>
  <si>
    <t>1106100 · 6100 Salaries</t>
  </si>
  <si>
    <t>1106102 · 6102 - Stipend Position</t>
  </si>
  <si>
    <t>1106120 · 6120 Teachers Salaries</t>
  </si>
  <si>
    <t>1106121 · 6121 Elective Teacher</t>
  </si>
  <si>
    <t>1106122 · 6122 - Tutor</t>
  </si>
  <si>
    <t>1106124 · 6124 Classroom Aides</t>
  </si>
  <si>
    <t>1106128 Long-term Substitute</t>
  </si>
  <si>
    <t>1106129 · 6129 Substitutes</t>
  </si>
  <si>
    <t>Total 1106100 · 6100 Salaries</t>
  </si>
  <si>
    <t>1106209 · 6209 - Employee Benefits</t>
  </si>
  <si>
    <t>1106300 · 6300 Purchased service</t>
  </si>
  <si>
    <t>1106327 Contracted Substitute</t>
  </si>
  <si>
    <t>6326 Contracted Teaching Staff</t>
  </si>
  <si>
    <t>6329 Misc. Purchased Services</t>
  </si>
  <si>
    <t>Total 1106300 · 6300 Purchased service</t>
  </si>
  <si>
    <t>1106500 · 6500 Other Purchased Services</t>
  </si>
  <si>
    <t>6580 Travel</t>
  </si>
  <si>
    <t>Total 1106500 · 6500 Other Purchased Services</t>
  </si>
  <si>
    <t>1106600 · 6600 Supplies</t>
  </si>
  <si>
    <t>6610 - Supplies-Instruction</t>
  </si>
  <si>
    <t>6630 - Non Consumables</t>
  </si>
  <si>
    <t>6632 Consumables</t>
  </si>
  <si>
    <t>6640 Periodicals/Publications</t>
  </si>
  <si>
    <t>6644 - Software</t>
  </si>
  <si>
    <t>6650 - Technology Supplies</t>
  </si>
  <si>
    <t>6699 Furniture &amp; Equipment&lt;$500</t>
  </si>
  <si>
    <t>Total 1106600 · 6600 Supplies</t>
  </si>
  <si>
    <t>1106800 · 6800 Other Expenses</t>
  </si>
  <si>
    <t>6810 - Dues &amp; fees</t>
  </si>
  <si>
    <t>Total 1106800 · 6800 Other Expenses</t>
  </si>
  <si>
    <t>Total 1001 · Instruction</t>
  </si>
  <si>
    <t>2101 · Support Services Student</t>
  </si>
  <si>
    <t>1216100 · 6100 Salaries</t>
  </si>
  <si>
    <t>1216102 · 6102 - Stipend</t>
  </si>
  <si>
    <t>1216106 · Technology Associate</t>
  </si>
  <si>
    <t>1216132 · Registar</t>
  </si>
  <si>
    <t>1216133 · Dean of Students/Site Coor</t>
  </si>
  <si>
    <t>1216136 · 6136 Business Associate</t>
  </si>
  <si>
    <t>Total 1216100 · 6100 Salaries</t>
  </si>
  <si>
    <t>1216209 · 6209 Employee Benefits</t>
  </si>
  <si>
    <t>1216320 · 6320 Purchased Services</t>
  </si>
  <si>
    <t>6329 Misc.Purchased Services</t>
  </si>
  <si>
    <t>6340  Technical Support</t>
  </si>
  <si>
    <t>6341 Attendance System</t>
  </si>
  <si>
    <t>Total 1216320 · 6320 Purchased Services</t>
  </si>
  <si>
    <t>1216500 · 6500 Other Purchased Services</t>
  </si>
  <si>
    <t>Total 1216500 · 6500 Other Purchased Services</t>
  </si>
  <si>
    <t>1216600 · 6600 Supplies</t>
  </si>
  <si>
    <t>6610 - Supplies</t>
  </si>
  <si>
    <t>6612 Medical Supplies</t>
  </si>
  <si>
    <t>6630 Non Consumable</t>
  </si>
  <si>
    <t>6632 - Consumables</t>
  </si>
  <si>
    <t>6644- Software</t>
  </si>
  <si>
    <t>Total 1216600 · 6600 Supplies</t>
  </si>
  <si>
    <t>1216800 · 6800 Other</t>
  </si>
  <si>
    <t>6810 - Dues &amp; Fees</t>
  </si>
  <si>
    <t>Total 1216800 · 6800 Other</t>
  </si>
  <si>
    <t>Total 2101 · Support Services Student</t>
  </si>
  <si>
    <t>2201 · Support Service Instruct. Staff</t>
  </si>
  <si>
    <t>1226100 · 6100 Salaries</t>
  </si>
  <si>
    <t>1226102 · 6102 - Stipend Position</t>
  </si>
  <si>
    <t>1226137 · 6137 Instructional Coor/Coach</t>
  </si>
  <si>
    <t>1226138 · 6138 Curriculum Development</t>
  </si>
  <si>
    <t>Total 1226100 · 6100 Salaries</t>
  </si>
  <si>
    <t>1226209 · 6209 Employee Benefits</t>
  </si>
  <si>
    <t>1226300 · 6300 Purchased Services</t>
  </si>
  <si>
    <t>6360 Staff Training/Profess Dev</t>
  </si>
  <si>
    <t>Total 1226300 · 6300 Purchased Services</t>
  </si>
  <si>
    <t>1226500 · 6500 Other Purchased Services</t>
  </si>
  <si>
    <t>Total 1226500 · 6500 Other Purchased Services</t>
  </si>
  <si>
    <t>1226600 · 6600 Supplies</t>
  </si>
  <si>
    <t>6610 Professional Dev Supplies</t>
  </si>
  <si>
    <t>6610 Supplies</t>
  </si>
  <si>
    <t>Total 1226600 · 6600 Supplies</t>
  </si>
  <si>
    <t>Total 2201 · Support Service Instruct. Staff</t>
  </si>
  <si>
    <t>2301 · Support Services General Admin.</t>
  </si>
  <si>
    <t>1236209 · 6209 Employee Benefits</t>
  </si>
  <si>
    <t>1236320 · 6320 Purchased Services</t>
  </si>
  <si>
    <t>6329 Miscellanous</t>
  </si>
  <si>
    <t>6333 Legal</t>
  </si>
  <si>
    <t>6350 Audit</t>
  </si>
  <si>
    <t>Total 1236320 · 6320 Purchased Services</t>
  </si>
  <si>
    <t>1236500 · 6500 Other Purchased Services</t>
  </si>
  <si>
    <t>Total 1236500 · 6500 Other Purchased Services</t>
  </si>
  <si>
    <t>1236600 · 6600 Supplies</t>
  </si>
  <si>
    <t>Total 1236600 · 6600 Supplies</t>
  </si>
  <si>
    <t>1236800 · 6800 Other Expenses</t>
  </si>
  <si>
    <t>6810 Dues &amp; fees</t>
  </si>
  <si>
    <t>Total 1236800 · 6800 Other Expenses</t>
  </si>
  <si>
    <t>Total 2301 · Support Services General Admin.</t>
  </si>
  <si>
    <t>2401 · Support Services School Admin.</t>
  </si>
  <si>
    <t>1246100 · 6100 Salaries</t>
  </si>
  <si>
    <t>1246102 · Stipend</t>
  </si>
  <si>
    <t>1246130 · 6130 Principal</t>
  </si>
  <si>
    <t>1246135 · 6135 Office Associate</t>
  </si>
  <si>
    <t>Total 1246100 · 6100 Salaries</t>
  </si>
  <si>
    <t>1246209 · 6209 Employee Benefits</t>
  </si>
  <si>
    <t>1246300 · 6300 Purchased Services</t>
  </si>
  <si>
    <t>Total 1246300 · 6300 Purchased Services</t>
  </si>
  <si>
    <t>1246500 · 6500 Other Purchased Services</t>
  </si>
  <si>
    <t>1246500 · 6500 Other Purchased Services - Other</t>
  </si>
  <si>
    <t>Total 1246500 · 6500 Other Purchased Services</t>
  </si>
  <si>
    <t>1246600 · 6600 Supplies</t>
  </si>
  <si>
    <t>6644 - Software License</t>
  </si>
  <si>
    <t>Total 1246600 · 6600 Supplies</t>
  </si>
  <si>
    <t>1246800 · 6800 Other Expenses</t>
  </si>
  <si>
    <t>6810 Dues &amp; Fees</t>
  </si>
  <si>
    <t>Total 1246800 · 6800 Other Expenses</t>
  </si>
  <si>
    <t>Total 2401 · Support Services School Admin.</t>
  </si>
  <si>
    <t>2501 · Business Office</t>
  </si>
  <si>
    <t>1256100 · 6100 Salaries</t>
  </si>
  <si>
    <t>1256105 · Finance and Resource Director</t>
  </si>
  <si>
    <t>Total 1256100 · 6100 Salaries</t>
  </si>
  <si>
    <t>1256209 · 6209 Employee Benefits</t>
  </si>
  <si>
    <t>1256300 · 6300 Purchased Services</t>
  </si>
  <si>
    <t>6329 Miscellaneous</t>
  </si>
  <si>
    <t>6360 Prof Dev</t>
  </si>
  <si>
    <t>Total 1256300 · 6300 Purchased Services</t>
  </si>
  <si>
    <t>1256500 · 6500 Other Purchased Services</t>
  </si>
  <si>
    <t>Total 1256500 · 6500 Other Purchased Services</t>
  </si>
  <si>
    <t>1256600 · 6600 Supplies</t>
  </si>
  <si>
    <t>Total 1256600 · 6600 Supplies</t>
  </si>
  <si>
    <t>1256800 · 6800 Other Expenses</t>
  </si>
  <si>
    <t>6811 Bond Administrative Fees</t>
  </si>
  <si>
    <t>6812 · Payroll Processing Fees</t>
  </si>
  <si>
    <t>6810 Dues &amp; Fees - Other</t>
  </si>
  <si>
    <t>Total 6810 Dues &amp; Fees</t>
  </si>
  <si>
    <t>6840 - Interest</t>
  </si>
  <si>
    <t>1256800 · 6800 Other Expenses - Other</t>
  </si>
  <si>
    <t>Total 1256800 · 6800 Other Expenses</t>
  </si>
  <si>
    <t>1256910 · Indirect Cost</t>
  </si>
  <si>
    <t>Total 2501 · Business Office</t>
  </si>
  <si>
    <t>2601 · Op./Maint of Plant Services</t>
  </si>
  <si>
    <t>1266100 · 6100 Salaries</t>
  </si>
  <si>
    <t>1266143 · 6143 Custodial Staff</t>
  </si>
  <si>
    <t>Total 1266100 · 6100 Salaries</t>
  </si>
  <si>
    <t>1266209 · 6209 Employee Benefits</t>
  </si>
  <si>
    <t>1266300 · 6300 Purchased Services</t>
  </si>
  <si>
    <t>6330 Technical Services</t>
  </si>
  <si>
    <t>Total 1266300 · 6300 Purchased Services</t>
  </si>
  <si>
    <t>1266400 · 6400 Purchased Property Service</t>
  </si>
  <si>
    <t>6411 Water &amp; Sewer</t>
  </si>
  <si>
    <t>6412 - Trash Disposal</t>
  </si>
  <si>
    <t>6413 - Pest Control</t>
  </si>
  <si>
    <t>6423 Custodial Services</t>
  </si>
  <si>
    <t>6426 Security</t>
  </si>
  <si>
    <t>6435 Repair &amp; Maint. Building</t>
  </si>
  <si>
    <t>6436 Equip Rep/ Maintenance</t>
  </si>
  <si>
    <t>6441 Rent/Lease-Land &amp; Building</t>
  </si>
  <si>
    <t>6442 Equipment Rental</t>
  </si>
  <si>
    <t>Total 1266400 · 6400 Purchased Property Service</t>
  </si>
  <si>
    <t>1266500 · 6500 Other Purchased Services</t>
  </si>
  <si>
    <t>6520 PC Insurance</t>
  </si>
  <si>
    <t>6530 · Communications</t>
  </si>
  <si>
    <t>Total 1266500 · 6500 Other Purchased Services</t>
  </si>
  <si>
    <t>1266600 · 6600 Supplies</t>
  </si>
  <si>
    <t>6611 - Custodial Supplies</t>
  </si>
  <si>
    <t>6621 Gas</t>
  </si>
  <si>
    <t>6622 Electricity</t>
  </si>
  <si>
    <t>6644 - Software Licenses</t>
  </si>
  <si>
    <t>6699 - Equipment &lt; $500</t>
  </si>
  <si>
    <t>Total 1266600 · 6600 Supplies</t>
  </si>
  <si>
    <t>1266800 · 6800 Other Expense</t>
  </si>
  <si>
    <t>Total 1266800 · 6800 Other Expense</t>
  </si>
  <si>
    <t>Total 2601 · Op./Maint of Plant Services</t>
  </si>
  <si>
    <t>Total 100 · Regular Education</t>
  </si>
  <si>
    <t>200 · Special Education</t>
  </si>
  <si>
    <t>1002 · Instruction</t>
  </si>
  <si>
    <t>2106100 · 6100 Salaries</t>
  </si>
  <si>
    <t>6129 Substitute Teacher</t>
  </si>
  <si>
    <t>6129 Special Ed Teacher Substit</t>
  </si>
  <si>
    <t>6102 Stipend</t>
  </si>
  <si>
    <t>6124 Sp Ed Assistant</t>
  </si>
  <si>
    <t>2106120 · 6120 Sped Teacher</t>
  </si>
  <si>
    <t>Total 2106100 · 6100 Salaries</t>
  </si>
  <si>
    <t>2106209 · 6209 Employee Benefits</t>
  </si>
  <si>
    <t>2106300 · 6300 Purchased Services</t>
  </si>
  <si>
    <t>Total 2106300 · 6300 Purchased Services</t>
  </si>
  <si>
    <t>2106500 · 6500 Other Purchased Services</t>
  </si>
  <si>
    <t>Total 2106500 · 6500 Other Purchased Services</t>
  </si>
  <si>
    <t>2106600 · 6600 Supplies</t>
  </si>
  <si>
    <t>6642 Textbook</t>
  </si>
  <si>
    <t>Total 2106600 · 6600 Supplies</t>
  </si>
  <si>
    <t>Total 1002 · Instruction</t>
  </si>
  <si>
    <t>2102 · Support Services Student</t>
  </si>
  <si>
    <t>2216100 · 6100 Salaries</t>
  </si>
  <si>
    <t>2216209 · 6209 Employee Benefits</t>
  </si>
  <si>
    <t>2216300 · 6300 Purchased Services</t>
  </si>
  <si>
    <t>2216300 · 6300 Purchased Services - Other</t>
  </si>
  <si>
    <t>Total 2216300 · 6300 Purchased Services</t>
  </si>
  <si>
    <t>2216600 · 6600 Supplies</t>
  </si>
  <si>
    <t>Total 2216600 · 6600 Supplies</t>
  </si>
  <si>
    <t>Total 2102 · Support Services Student</t>
  </si>
  <si>
    <t>2202 · Support Services Instruct Staff</t>
  </si>
  <si>
    <t>2226100 · 6100 Salaries</t>
  </si>
  <si>
    <t>2226102 Stipend</t>
  </si>
  <si>
    <t>2226137 · 6137 Curriculum Specialist</t>
  </si>
  <si>
    <t>Total 2226100 · 6100 Salaries</t>
  </si>
  <si>
    <t>2226209 · 6209 Employee Benefits</t>
  </si>
  <si>
    <t>2226300 · 6300 Purchased Services</t>
  </si>
  <si>
    <t>6360  Staff Professional Dev</t>
  </si>
  <si>
    <t>Total 2226300 · 6300 Purchased Services</t>
  </si>
  <si>
    <t>2226500 · 6500 Other Purchased Services</t>
  </si>
  <si>
    <t>Total 2226500 · 6500 Other Purchased Services</t>
  </si>
  <si>
    <t>Total 2202 · Support Services Instruct Staff</t>
  </si>
  <si>
    <t>Total 200 · Special Education</t>
  </si>
  <si>
    <t>062 School-Sponsored Athletics</t>
  </si>
  <si>
    <t>0626600 · Supplies</t>
  </si>
  <si>
    <t>Total 062 School-Sponsored Athletics</t>
  </si>
  <si>
    <t>4000 · Capital</t>
  </si>
  <si>
    <t>4001 - Fac Acq/CIP</t>
  </si>
  <si>
    <t>4003 - Building &amp; Improvements</t>
  </si>
  <si>
    <t>4000 · Capital - Other</t>
  </si>
  <si>
    <t>Total 4000 · Capital</t>
  </si>
  <si>
    <t>700 · Prop 301 Expense</t>
  </si>
  <si>
    <t>102 · Regular Education</t>
  </si>
  <si>
    <t>1011- Base/FY22 All</t>
  </si>
  <si>
    <t>7116100 · 6100 Salaries</t>
  </si>
  <si>
    <t>7116120 · 6120 Teacher</t>
  </si>
  <si>
    <t>7116124 · Classroom Aides</t>
  </si>
  <si>
    <t>7116133 · 6133 Counselor</t>
  </si>
  <si>
    <t>Total 7116100 · 6100 Salaries</t>
  </si>
  <si>
    <t>7116209 · 6209 Employee Benefits</t>
  </si>
  <si>
    <t>7116300 Misc Purchased Service</t>
  </si>
  <si>
    <t>Total 1011- Base/FY22 All</t>
  </si>
  <si>
    <t>Total 102 · Regular Education</t>
  </si>
  <si>
    <t>202 · Special Education</t>
  </si>
  <si>
    <t>8116100 · 6100 Salaries</t>
  </si>
  <si>
    <t>8116120 · 6120 Teacher</t>
  </si>
  <si>
    <t>8116124 · 6124 SPED Teaching Assistant</t>
  </si>
  <si>
    <t>Total 8116100 · 6100 Salaries</t>
  </si>
  <si>
    <t>8116209 · 6209 Employee Benefits</t>
  </si>
  <si>
    <t>Total 202 · Special Education</t>
  </si>
  <si>
    <t>Total 700 · Prop 301 Expense</t>
  </si>
  <si>
    <t>Total Expense</t>
  </si>
  <si>
    <t>Net Ordinary Income</t>
  </si>
  <si>
    <t>Other Income/Expense</t>
  </si>
  <si>
    <t>Other Expense</t>
  </si>
  <si>
    <t>9800 · Fixed asset purchases</t>
  </si>
  <si>
    <t>9860 · Depreciation Expense</t>
  </si>
  <si>
    <t>Total 9800 · Fixed asset purchases</t>
  </si>
  <si>
    <t>Total Other Expense</t>
  </si>
  <si>
    <t>Net Other Income</t>
  </si>
  <si>
    <t>Net Income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</si>
</sst>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;\-#,##0.00"/>
    <numFmt numFmtId="165" formatCode="#,##0.0#%;\-#,##0.0#%"/>
  </numFmts>
  <fonts count="4" x14ac:knownFonts="1">
    <font>
      <sz val="11"/>
      <color theme="1"/>
      <name val="Aptos Narrow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3" fillId="0" borderId="0"/>
  </cellStyleXfs>
  <cellXfs count="20">
    <xf numFmtId="0" fontId="0" fillId="0" borderId="0" xfId="0"/>
    <xf numFmtId="49" fontId="1" fillId="0" borderId="0" xfId="0" applyNumberFormat="1" applyFont="1"/>
    <xf numFmtId="49" fontId="0" fillId="0" borderId="1" xfId="0" applyNumberFormat="1" applyBorder="1" applyAlignment="1">
      <alignment horizontal="centerContinuous"/>
    </xf>
    <xf numFmtId="49" fontId="0" fillId="0" borderId="0" xfId="0" applyNumberFormat="1" applyAlignment="1">
      <alignment horizontal="centerContinuous"/>
    </xf>
    <xf numFmtId="164" fontId="2" fillId="0" borderId="0" xfId="0" applyNumberFormat="1" applyFont="1"/>
    <xf numFmtId="49" fontId="2" fillId="0" borderId="0" xfId="0" applyNumberFormat="1" applyFont="1"/>
    <xf numFmtId="165" fontId="2" fillId="0" borderId="0" xfId="0" applyNumberFormat="1" applyFont="1"/>
    <xf numFmtId="164" fontId="2" fillId="0" borderId="3" xfId="0" applyNumberFormat="1" applyFont="1" applyBorder="1"/>
    <xf numFmtId="165" fontId="2" fillId="0" borderId="3" xfId="0" applyNumberFormat="1" applyFont="1" applyBorder="1"/>
    <xf numFmtId="164" fontId="2" fillId="0" borderId="4" xfId="0" applyNumberFormat="1" applyFont="1" applyBorder="1"/>
    <xf numFmtId="165" fontId="2" fillId="0" borderId="4" xfId="0" applyNumberFormat="1" applyFont="1" applyBorder="1"/>
    <xf numFmtId="164" fontId="2" fillId="0" borderId="5" xfId="0" applyNumberFormat="1" applyFont="1" applyBorder="1"/>
    <xf numFmtId="165" fontId="2" fillId="0" borderId="5" xfId="0" applyNumberFormat="1" applyFont="1" applyBorder="1"/>
    <xf numFmtId="164" fontId="1" fillId="0" borderId="6" xfId="0" applyNumberFormat="1" applyFont="1" applyBorder="1"/>
    <xf numFmtId="165" fontId="1" fillId="0" borderId="6" xfId="0" applyNumberFormat="1" applyFont="1" applyBorder="1"/>
    <xf numFmtId="0" fontId="1" fillId="0" borderId="0" xfId="0" applyFont="1"/>
    <xf numFmtId="49" fontId="1" fillId="0" borderId="0" xfId="0" applyNumberFormat="1" applyFont="1" applyAlignment="1">
      <alignment horizontal="center"/>
    </xf>
    <xf numFmtId="49" fontId="1" fillId="0" borderId="2" xfId="0" applyNumberFormat="1" applyFont="1" applyBorder="1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</cellXfs>
  <cellStyles count="2">
    <cellStyle name="Normal" xfId="0" builtinId="0"/>
    <cellStyle name="Normal 2" xfId="1" xr:uid="{7DE584AB-AB98-484B-A960-4962C9D3EC4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4</xdr:col>
          <xdr:colOff>88900</xdr:colOff>
          <xdr:row>1</xdr:row>
          <xdr:rowOff>38100</xdr:rowOff>
        </xdr:to>
        <xdr:sp macro="" textlink="">
          <xdr:nvSpPr>
            <xdr:cNvPr id="1025" name="FILTER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4</xdr:col>
          <xdr:colOff>88900</xdr:colOff>
          <xdr:row>1</xdr:row>
          <xdr:rowOff>38100</xdr:rowOff>
        </xdr:to>
        <xdr:sp macro="" textlink="">
          <xdr:nvSpPr>
            <xdr:cNvPr id="1026" name="HEADER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5B4CD7-73AA-4DD9-8CC9-B5322CCAF6C4}">
  <sheetPr codeName="Sheet1"/>
  <dimension ref="A1:P338"/>
  <sheetViews>
    <sheetView showGridLines="0" tabSelected="1" workbookViewId="0">
      <pane xSplit="9" ySplit="2" topLeftCell="J152" activePane="bottomRight" state="frozenSplit"/>
      <selection pane="topRight" activeCell="J1" sqref="J1"/>
      <selection pane="bottomLeft" activeCell="A3" sqref="A3"/>
      <selection pane="bottomRight" activeCell="M228" sqref="M228"/>
    </sheetView>
  </sheetViews>
  <sheetFormatPr defaultRowHeight="14.5" x14ac:dyDescent="0.35"/>
  <cols>
    <col min="1" max="8" width="3" style="15" customWidth="1"/>
    <col min="9" max="9" width="33" style="15" customWidth="1"/>
    <col min="10" max="10" width="11.08984375" bestFit="1" customWidth="1"/>
    <col min="11" max="11" width="2.36328125" customWidth="1"/>
    <col min="12" max="12" width="9.08984375" bestFit="1" customWidth="1"/>
    <col min="13" max="13" width="2.36328125" customWidth="1"/>
    <col min="14" max="14" width="10.81640625" bestFit="1" customWidth="1"/>
    <col min="15" max="15" width="2.36328125" customWidth="1"/>
    <col min="16" max="16" width="9.08984375" bestFit="1" customWidth="1"/>
  </cols>
  <sheetData>
    <row r="1" spans="1:16" ht="15" thickBot="1" x14ac:dyDescent="0.4">
      <c r="A1" s="1"/>
      <c r="B1" s="1"/>
      <c r="C1" s="1"/>
      <c r="D1" s="1"/>
      <c r="E1" s="1"/>
      <c r="F1" s="1"/>
      <c r="G1" s="1"/>
      <c r="H1" s="1"/>
      <c r="I1" s="1"/>
      <c r="J1" s="3"/>
      <c r="K1" s="2"/>
      <c r="L1" s="3"/>
      <c r="M1" s="2"/>
      <c r="N1" s="3"/>
      <c r="O1" s="2"/>
      <c r="P1" s="3"/>
    </row>
    <row r="2" spans="1:16" s="19" customFormat="1" ht="15.5" thickTop="1" thickBot="1" x14ac:dyDescent="0.4">
      <c r="A2" s="16"/>
      <c r="B2" s="16"/>
      <c r="C2" s="16"/>
      <c r="D2" s="16"/>
      <c r="E2" s="16"/>
      <c r="F2" s="16"/>
      <c r="G2" s="16"/>
      <c r="H2" s="16"/>
      <c r="I2" s="16"/>
      <c r="J2" s="17" t="s">
        <v>0</v>
      </c>
      <c r="K2" s="18"/>
      <c r="L2" s="17" t="s">
        <v>1</v>
      </c>
      <c r="M2" s="18"/>
      <c r="N2" s="17" t="s">
        <v>2</v>
      </c>
      <c r="O2" s="18"/>
      <c r="P2" s="17" t="s">
        <v>3</v>
      </c>
    </row>
    <row r="3" spans="1:16" ht="15" thickTop="1" x14ac:dyDescent="0.35">
      <c r="A3" s="1"/>
      <c r="B3" s="1" t="s">
        <v>4</v>
      </c>
      <c r="C3" s="1"/>
      <c r="D3" s="1"/>
      <c r="E3" s="1"/>
      <c r="F3" s="1"/>
      <c r="G3" s="1"/>
      <c r="H3" s="1"/>
      <c r="I3" s="1"/>
      <c r="J3" s="4"/>
      <c r="K3" s="5"/>
      <c r="L3" s="4"/>
      <c r="M3" s="5"/>
      <c r="N3" s="4"/>
      <c r="O3" s="5"/>
      <c r="P3" s="6"/>
    </row>
    <row r="4" spans="1:16" x14ac:dyDescent="0.35">
      <c r="A4" s="1"/>
      <c r="B4" s="1"/>
      <c r="C4" s="1"/>
      <c r="D4" s="1" t="s">
        <v>5</v>
      </c>
      <c r="E4" s="1"/>
      <c r="F4" s="1"/>
      <c r="G4" s="1"/>
      <c r="H4" s="1"/>
      <c r="I4" s="1"/>
      <c r="J4" s="4"/>
      <c r="K4" s="5"/>
      <c r="L4" s="4"/>
      <c r="M4" s="5"/>
      <c r="N4" s="4"/>
      <c r="O4" s="5"/>
      <c r="P4" s="6"/>
    </row>
    <row r="5" spans="1:16" x14ac:dyDescent="0.35">
      <c r="A5" s="1"/>
      <c r="B5" s="1"/>
      <c r="C5" s="1"/>
      <c r="D5" s="1"/>
      <c r="E5" s="1" t="s">
        <v>6</v>
      </c>
      <c r="F5" s="1"/>
      <c r="G5" s="1"/>
      <c r="H5" s="1"/>
      <c r="I5" s="1"/>
      <c r="J5" s="4">
        <v>650.86</v>
      </c>
      <c r="K5" s="5"/>
      <c r="L5" s="4">
        <v>61.33</v>
      </c>
      <c r="M5" s="5"/>
      <c r="N5" s="4">
        <f>ROUND((J5-L5),5)</f>
        <v>589.53</v>
      </c>
      <c r="O5" s="5"/>
      <c r="P5" s="6">
        <f>ROUND(IF(L5=0, IF(J5=0, 0, 1), J5/L5),5)</f>
        <v>10.61242</v>
      </c>
    </row>
    <row r="6" spans="1:16" x14ac:dyDescent="0.35">
      <c r="A6" s="1"/>
      <c r="B6" s="1"/>
      <c r="C6" s="1"/>
      <c r="D6" s="1"/>
      <c r="E6" s="1" t="s">
        <v>7</v>
      </c>
      <c r="F6" s="1"/>
      <c r="G6" s="1"/>
      <c r="H6" s="1"/>
      <c r="I6" s="1"/>
      <c r="J6" s="4"/>
      <c r="K6" s="5"/>
      <c r="L6" s="4"/>
      <c r="M6" s="5"/>
      <c r="N6" s="4"/>
      <c r="O6" s="5"/>
      <c r="P6" s="6"/>
    </row>
    <row r="7" spans="1:16" x14ac:dyDescent="0.35">
      <c r="A7" s="1"/>
      <c r="B7" s="1"/>
      <c r="C7" s="1"/>
      <c r="D7" s="1"/>
      <c r="E7" s="1"/>
      <c r="F7" s="1" t="s">
        <v>8</v>
      </c>
      <c r="G7" s="1"/>
      <c r="H7" s="1"/>
      <c r="I7" s="1"/>
      <c r="J7" s="4">
        <v>11887.46</v>
      </c>
      <c r="K7" s="5"/>
      <c r="L7" s="4">
        <v>10000</v>
      </c>
      <c r="M7" s="5"/>
      <c r="N7" s="4">
        <f>ROUND((J7-L7),5)</f>
        <v>1887.46</v>
      </c>
      <c r="O7" s="5"/>
      <c r="P7" s="6">
        <f>ROUND(IF(L7=0, IF(J7=0, 0, 1), J7/L7),5)</f>
        <v>1.18875</v>
      </c>
    </row>
    <row r="8" spans="1:16" ht="15" thickBot="1" x14ac:dyDescent="0.4">
      <c r="A8" s="1"/>
      <c r="B8" s="1"/>
      <c r="C8" s="1"/>
      <c r="D8" s="1"/>
      <c r="E8" s="1"/>
      <c r="F8" s="1" t="s">
        <v>9</v>
      </c>
      <c r="G8" s="1"/>
      <c r="H8" s="1"/>
      <c r="I8" s="1"/>
      <c r="J8" s="7">
        <v>0</v>
      </c>
      <c r="K8" s="5"/>
      <c r="L8" s="7">
        <v>0</v>
      </c>
      <c r="M8" s="5"/>
      <c r="N8" s="7">
        <f>ROUND((J8-L8),5)</f>
        <v>0</v>
      </c>
      <c r="O8" s="5"/>
      <c r="P8" s="8">
        <f>ROUND(IF(L8=0, IF(J8=0, 0, 1), J8/L8),5)</f>
        <v>0</v>
      </c>
    </row>
    <row r="9" spans="1:16" x14ac:dyDescent="0.35">
      <c r="A9" s="1"/>
      <c r="B9" s="1"/>
      <c r="C9" s="1"/>
      <c r="D9" s="1"/>
      <c r="E9" s="1" t="s">
        <v>10</v>
      </c>
      <c r="F9" s="1"/>
      <c r="G9" s="1"/>
      <c r="H9" s="1"/>
      <c r="I9" s="1"/>
      <c r="J9" s="4">
        <f>ROUND(SUM(J6:J8),5)</f>
        <v>11887.46</v>
      </c>
      <c r="K9" s="5"/>
      <c r="L9" s="4">
        <f>ROUND(SUM(L6:L8),5)</f>
        <v>10000</v>
      </c>
      <c r="M9" s="5"/>
      <c r="N9" s="4">
        <f>ROUND((J9-L9),5)</f>
        <v>1887.46</v>
      </c>
      <c r="O9" s="5"/>
      <c r="P9" s="6">
        <f>ROUND(IF(L9=0, IF(J9=0, 0, 1), J9/L9),5)</f>
        <v>1.18875</v>
      </c>
    </row>
    <row r="10" spans="1:16" x14ac:dyDescent="0.35">
      <c r="A10" s="1"/>
      <c r="B10" s="1"/>
      <c r="C10" s="1"/>
      <c r="D10" s="1"/>
      <c r="E10" s="1" t="s">
        <v>11</v>
      </c>
      <c r="F10" s="1"/>
      <c r="G10" s="1"/>
      <c r="H10" s="1"/>
      <c r="I10" s="1"/>
      <c r="J10" s="4"/>
      <c r="K10" s="5"/>
      <c r="L10" s="4"/>
      <c r="M10" s="5"/>
      <c r="N10" s="4"/>
      <c r="O10" s="5"/>
      <c r="P10" s="6"/>
    </row>
    <row r="11" spans="1:16" x14ac:dyDescent="0.35">
      <c r="A11" s="1"/>
      <c r="B11" s="1"/>
      <c r="C11" s="1"/>
      <c r="D11" s="1"/>
      <c r="E11" s="1"/>
      <c r="F11" s="1" t="s">
        <v>12</v>
      </c>
      <c r="G11" s="1"/>
      <c r="H11" s="1"/>
      <c r="I11" s="1"/>
      <c r="J11" s="4"/>
      <c r="K11" s="5"/>
      <c r="L11" s="4"/>
      <c r="M11" s="5"/>
      <c r="N11" s="4"/>
      <c r="O11" s="5"/>
      <c r="P11" s="6"/>
    </row>
    <row r="12" spans="1:16" x14ac:dyDescent="0.35">
      <c r="A12" s="1"/>
      <c r="B12" s="1"/>
      <c r="C12" s="1"/>
      <c r="D12" s="1"/>
      <c r="E12" s="1"/>
      <c r="F12" s="1"/>
      <c r="G12" s="1" t="s">
        <v>13</v>
      </c>
      <c r="H12" s="1"/>
      <c r="I12" s="1"/>
      <c r="J12" s="4">
        <v>0</v>
      </c>
      <c r="K12" s="5"/>
      <c r="L12" s="4">
        <v>0</v>
      </c>
      <c r="M12" s="5"/>
      <c r="N12" s="4">
        <f>ROUND((J12-L12),5)</f>
        <v>0</v>
      </c>
      <c r="O12" s="5"/>
      <c r="P12" s="6">
        <f>ROUND(IF(L12=0, IF(J12=0, 0, 1), J12/L12),5)</f>
        <v>0</v>
      </c>
    </row>
    <row r="13" spans="1:16" x14ac:dyDescent="0.35">
      <c r="A13" s="1"/>
      <c r="B13" s="1"/>
      <c r="C13" s="1"/>
      <c r="D13" s="1"/>
      <c r="E13" s="1"/>
      <c r="F13" s="1"/>
      <c r="G13" s="1" t="s">
        <v>14</v>
      </c>
      <c r="H13" s="1"/>
      <c r="I13" s="1"/>
      <c r="J13" s="4">
        <v>0</v>
      </c>
      <c r="K13" s="5"/>
      <c r="L13" s="4"/>
      <c r="M13" s="5"/>
      <c r="N13" s="4"/>
      <c r="O13" s="5"/>
      <c r="P13" s="6"/>
    </row>
    <row r="14" spans="1:16" x14ac:dyDescent="0.35">
      <c r="A14" s="1"/>
      <c r="B14" s="1"/>
      <c r="C14" s="1"/>
      <c r="D14" s="1"/>
      <c r="E14" s="1"/>
      <c r="F14" s="1"/>
      <c r="G14" s="1" t="s">
        <v>15</v>
      </c>
      <c r="H14" s="1"/>
      <c r="I14" s="1"/>
      <c r="J14" s="4">
        <v>0</v>
      </c>
      <c r="K14" s="5"/>
      <c r="L14" s="4">
        <v>0</v>
      </c>
      <c r="M14" s="5"/>
      <c r="N14" s="4">
        <f>ROUND((J14-L14),5)</f>
        <v>0</v>
      </c>
      <c r="O14" s="5"/>
      <c r="P14" s="6">
        <f>ROUND(IF(L14=0, IF(J14=0, 0, 1), J14/L14),5)</f>
        <v>0</v>
      </c>
    </row>
    <row r="15" spans="1:16" ht="15" thickBot="1" x14ac:dyDescent="0.4">
      <c r="A15" s="1"/>
      <c r="B15" s="1"/>
      <c r="C15" s="1"/>
      <c r="D15" s="1"/>
      <c r="E15" s="1"/>
      <c r="F15" s="1"/>
      <c r="G15" s="1" t="s">
        <v>16</v>
      </c>
      <c r="H15" s="1"/>
      <c r="I15" s="1"/>
      <c r="J15" s="4">
        <v>0</v>
      </c>
      <c r="K15" s="5"/>
      <c r="L15" s="4">
        <v>0</v>
      </c>
      <c r="M15" s="5"/>
      <c r="N15" s="4">
        <f>ROUND((J15-L15),5)</f>
        <v>0</v>
      </c>
      <c r="O15" s="5"/>
      <c r="P15" s="6">
        <f>ROUND(IF(L15=0, IF(J15=0, 0, 1), J15/L15),5)</f>
        <v>0</v>
      </c>
    </row>
    <row r="16" spans="1:16" ht="15" thickBot="1" x14ac:dyDescent="0.4">
      <c r="A16" s="1"/>
      <c r="B16" s="1"/>
      <c r="C16" s="1"/>
      <c r="D16" s="1"/>
      <c r="E16" s="1"/>
      <c r="F16" s="1" t="s">
        <v>17</v>
      </c>
      <c r="G16" s="1"/>
      <c r="H16" s="1"/>
      <c r="I16" s="1"/>
      <c r="J16" s="9">
        <f>ROUND(SUM(J11:J15),5)</f>
        <v>0</v>
      </c>
      <c r="K16" s="5"/>
      <c r="L16" s="9">
        <f>ROUND(SUM(L11:L15),5)</f>
        <v>0</v>
      </c>
      <c r="M16" s="5"/>
      <c r="N16" s="9">
        <f>ROUND((J16-L16),5)</f>
        <v>0</v>
      </c>
      <c r="O16" s="5"/>
      <c r="P16" s="10">
        <f>ROUND(IF(L16=0, IF(J16=0, 0, 1), J16/L16),5)</f>
        <v>0</v>
      </c>
    </row>
    <row r="17" spans="1:16" x14ac:dyDescent="0.35">
      <c r="A17" s="1"/>
      <c r="B17" s="1"/>
      <c r="C17" s="1"/>
      <c r="D17" s="1"/>
      <c r="E17" s="1" t="s">
        <v>18</v>
      </c>
      <c r="F17" s="1"/>
      <c r="G17" s="1"/>
      <c r="H17" s="1"/>
      <c r="I17" s="1"/>
      <c r="J17" s="4">
        <f>ROUND(J10+J16,5)</f>
        <v>0</v>
      </c>
      <c r="K17" s="5"/>
      <c r="L17" s="4">
        <f>ROUND(L10+L16,5)</f>
        <v>0</v>
      </c>
      <c r="M17" s="5"/>
      <c r="N17" s="4">
        <f>ROUND((J17-L17),5)</f>
        <v>0</v>
      </c>
      <c r="O17" s="5"/>
      <c r="P17" s="6">
        <f>ROUND(IF(L17=0, IF(J17=0, 0, 1), J17/L17),5)</f>
        <v>0</v>
      </c>
    </row>
    <row r="18" spans="1:16" x14ac:dyDescent="0.35">
      <c r="A18" s="1"/>
      <c r="B18" s="1"/>
      <c r="C18" s="1"/>
      <c r="D18" s="1"/>
      <c r="E18" s="1" t="s">
        <v>19</v>
      </c>
      <c r="F18" s="1"/>
      <c r="G18" s="1"/>
      <c r="H18" s="1"/>
      <c r="I18" s="1"/>
      <c r="J18" s="4">
        <v>8342.4</v>
      </c>
      <c r="K18" s="5"/>
      <c r="L18" s="4">
        <v>8342.4</v>
      </c>
      <c r="M18" s="5"/>
      <c r="N18" s="4">
        <f>ROUND((J18-L18),5)</f>
        <v>0</v>
      </c>
      <c r="O18" s="5"/>
      <c r="P18" s="6">
        <f>ROUND(IF(L18=0, IF(J18=0, 0, 1), J18/L18),5)</f>
        <v>1</v>
      </c>
    </row>
    <row r="19" spans="1:16" x14ac:dyDescent="0.35">
      <c r="A19" s="1"/>
      <c r="B19" s="1"/>
      <c r="C19" s="1"/>
      <c r="D19" s="1"/>
      <c r="E19" s="1" t="s">
        <v>20</v>
      </c>
      <c r="F19" s="1"/>
      <c r="G19" s="1"/>
      <c r="H19" s="1"/>
      <c r="I19" s="1"/>
      <c r="J19" s="4"/>
      <c r="K19" s="5"/>
      <c r="L19" s="4"/>
      <c r="M19" s="5"/>
      <c r="N19" s="4"/>
      <c r="O19" s="5"/>
      <c r="P19" s="6"/>
    </row>
    <row r="20" spans="1:16" x14ac:dyDescent="0.35">
      <c r="A20" s="1"/>
      <c r="B20" s="1"/>
      <c r="C20" s="1"/>
      <c r="D20" s="1"/>
      <c r="E20" s="1"/>
      <c r="F20" s="1" t="s">
        <v>21</v>
      </c>
      <c r="G20" s="1"/>
      <c r="H20" s="1"/>
      <c r="I20" s="1"/>
      <c r="J20" s="4"/>
      <c r="K20" s="5"/>
      <c r="L20" s="4"/>
      <c r="M20" s="5"/>
      <c r="N20" s="4"/>
      <c r="O20" s="5"/>
      <c r="P20" s="6"/>
    </row>
    <row r="21" spans="1:16" x14ac:dyDescent="0.35">
      <c r="A21" s="1"/>
      <c r="B21" s="1"/>
      <c r="C21" s="1"/>
      <c r="D21" s="1"/>
      <c r="E21" s="1"/>
      <c r="F21" s="1"/>
      <c r="G21" s="1" t="s">
        <v>22</v>
      </c>
      <c r="H21" s="1"/>
      <c r="I21" s="1"/>
      <c r="J21" s="4">
        <v>107706.76</v>
      </c>
      <c r="K21" s="5"/>
      <c r="L21" s="4">
        <v>188000</v>
      </c>
      <c r="M21" s="5"/>
      <c r="N21" s="4">
        <f>ROUND((J21-L21),5)</f>
        <v>-80293.240000000005</v>
      </c>
      <c r="O21" s="5"/>
      <c r="P21" s="6">
        <f>ROUND(IF(L21=0, IF(J21=0, 0, 1), J21/L21),5)</f>
        <v>0.57291000000000003</v>
      </c>
    </row>
    <row r="22" spans="1:16" x14ac:dyDescent="0.35">
      <c r="A22" s="1"/>
      <c r="B22" s="1"/>
      <c r="C22" s="1"/>
      <c r="D22" s="1"/>
      <c r="E22" s="1"/>
      <c r="F22" s="1"/>
      <c r="G22" s="1" t="s">
        <v>23</v>
      </c>
      <c r="H22" s="1"/>
      <c r="I22" s="1"/>
      <c r="J22" s="4">
        <v>26686.22</v>
      </c>
      <c r="K22" s="5"/>
      <c r="L22" s="4">
        <v>0</v>
      </c>
      <c r="M22" s="5"/>
      <c r="N22" s="4">
        <f>ROUND((J22-L22),5)</f>
        <v>26686.22</v>
      </c>
      <c r="O22" s="5"/>
      <c r="P22" s="6">
        <f>ROUND(IF(L22=0, IF(J22=0, 0, 1), J22/L22),5)</f>
        <v>1</v>
      </c>
    </row>
    <row r="23" spans="1:16" x14ac:dyDescent="0.35">
      <c r="A23" s="1"/>
      <c r="B23" s="1"/>
      <c r="C23" s="1"/>
      <c r="D23" s="1"/>
      <c r="E23" s="1"/>
      <c r="F23" s="1"/>
      <c r="G23" s="1" t="s">
        <v>24</v>
      </c>
      <c r="H23" s="1"/>
      <c r="I23" s="1"/>
      <c r="J23" s="4">
        <v>13744.62</v>
      </c>
      <c r="K23" s="5"/>
      <c r="L23" s="4">
        <v>0</v>
      </c>
      <c r="M23" s="5"/>
      <c r="N23" s="4">
        <f>ROUND((J23-L23),5)</f>
        <v>13744.62</v>
      </c>
      <c r="O23" s="5"/>
      <c r="P23" s="6">
        <f>ROUND(IF(L23=0, IF(J23=0, 0, 1), J23/L23),5)</f>
        <v>1</v>
      </c>
    </row>
    <row r="24" spans="1:16" x14ac:dyDescent="0.35">
      <c r="A24" s="1"/>
      <c r="B24" s="1"/>
      <c r="C24" s="1"/>
      <c r="D24" s="1"/>
      <c r="E24" s="1"/>
      <c r="F24" s="1"/>
      <c r="G24" s="1" t="s">
        <v>25</v>
      </c>
      <c r="H24" s="1"/>
      <c r="I24" s="1"/>
      <c r="J24" s="4">
        <v>1500</v>
      </c>
      <c r="K24" s="5"/>
      <c r="L24" s="4">
        <v>0</v>
      </c>
      <c r="M24" s="5"/>
      <c r="N24" s="4">
        <f>ROUND((J24-L24),5)</f>
        <v>1500</v>
      </c>
      <c r="O24" s="5"/>
      <c r="P24" s="6">
        <f>ROUND(IF(L24=0, IF(J24=0, 0, 1), J24/L24),5)</f>
        <v>1</v>
      </c>
    </row>
    <row r="25" spans="1:16" x14ac:dyDescent="0.35">
      <c r="A25" s="1"/>
      <c r="B25" s="1"/>
      <c r="C25" s="1"/>
      <c r="D25" s="1"/>
      <c r="E25" s="1"/>
      <c r="F25" s="1"/>
      <c r="G25" s="1" t="s">
        <v>26</v>
      </c>
      <c r="H25" s="1"/>
      <c r="I25" s="1"/>
      <c r="J25" s="4">
        <v>4479.87</v>
      </c>
      <c r="K25" s="5"/>
      <c r="L25" s="4"/>
      <c r="M25" s="5"/>
      <c r="N25" s="4"/>
      <c r="O25" s="5"/>
      <c r="P25" s="6"/>
    </row>
    <row r="26" spans="1:16" x14ac:dyDescent="0.35">
      <c r="A26" s="1"/>
      <c r="B26" s="1"/>
      <c r="C26" s="1"/>
      <c r="D26" s="1"/>
      <c r="E26" s="1"/>
      <c r="F26" s="1"/>
      <c r="G26" s="1" t="s">
        <v>27</v>
      </c>
      <c r="H26" s="1"/>
      <c r="I26" s="1"/>
      <c r="J26" s="4">
        <v>1193.8</v>
      </c>
      <c r="K26" s="5"/>
      <c r="L26" s="4"/>
      <c r="M26" s="5"/>
      <c r="N26" s="4"/>
      <c r="O26" s="5"/>
      <c r="P26" s="6"/>
    </row>
    <row r="27" spans="1:16" x14ac:dyDescent="0.35">
      <c r="A27" s="1"/>
      <c r="B27" s="1"/>
      <c r="C27" s="1"/>
      <c r="D27" s="1"/>
      <c r="E27" s="1"/>
      <c r="F27" s="1"/>
      <c r="G27" s="1" t="s">
        <v>28</v>
      </c>
      <c r="H27" s="1"/>
      <c r="I27" s="1"/>
      <c r="J27" s="4">
        <v>3113.18</v>
      </c>
      <c r="K27" s="5"/>
      <c r="L27" s="4">
        <v>0</v>
      </c>
      <c r="M27" s="5"/>
      <c r="N27" s="4">
        <f t="shared" ref="N27:N32" si="0">ROUND((J27-L27),5)</f>
        <v>3113.18</v>
      </c>
      <c r="O27" s="5"/>
      <c r="P27" s="6">
        <f t="shared" ref="P27:P32" si="1">ROUND(IF(L27=0, IF(J27=0, 0, 1), J27/L27),5)</f>
        <v>1</v>
      </c>
    </row>
    <row r="28" spans="1:16" ht="15" thickBot="1" x14ac:dyDescent="0.4">
      <c r="A28" s="1"/>
      <c r="B28" s="1"/>
      <c r="C28" s="1"/>
      <c r="D28" s="1"/>
      <c r="E28" s="1"/>
      <c r="F28" s="1"/>
      <c r="G28" s="1" t="s">
        <v>29</v>
      </c>
      <c r="H28" s="1"/>
      <c r="I28" s="1"/>
      <c r="J28" s="7">
        <v>6431.25</v>
      </c>
      <c r="K28" s="5"/>
      <c r="L28" s="7">
        <v>0</v>
      </c>
      <c r="M28" s="5"/>
      <c r="N28" s="7">
        <f t="shared" si="0"/>
        <v>6431.25</v>
      </c>
      <c r="O28" s="5"/>
      <c r="P28" s="8">
        <f t="shared" si="1"/>
        <v>1</v>
      </c>
    </row>
    <row r="29" spans="1:16" x14ac:dyDescent="0.35">
      <c r="A29" s="1"/>
      <c r="B29" s="1"/>
      <c r="C29" s="1"/>
      <c r="D29" s="1"/>
      <c r="E29" s="1"/>
      <c r="F29" s="1" t="s">
        <v>30</v>
      </c>
      <c r="G29" s="1"/>
      <c r="H29" s="1"/>
      <c r="I29" s="1"/>
      <c r="J29" s="4">
        <f>ROUND(SUM(J20:J28),5)</f>
        <v>164855.70000000001</v>
      </c>
      <c r="K29" s="5"/>
      <c r="L29" s="4">
        <f>ROUND(SUM(L20:L28),5)</f>
        <v>188000</v>
      </c>
      <c r="M29" s="5"/>
      <c r="N29" s="4">
        <f t="shared" si="0"/>
        <v>-23144.3</v>
      </c>
      <c r="O29" s="5"/>
      <c r="P29" s="6">
        <f t="shared" si="1"/>
        <v>0.87688999999999995</v>
      </c>
    </row>
    <row r="30" spans="1:16" x14ac:dyDescent="0.35">
      <c r="A30" s="1"/>
      <c r="B30" s="1"/>
      <c r="C30" s="1"/>
      <c r="D30" s="1"/>
      <c r="E30" s="1"/>
      <c r="F30" s="1" t="s">
        <v>31</v>
      </c>
      <c r="G30" s="1"/>
      <c r="H30" s="1"/>
      <c r="I30" s="1"/>
      <c r="J30" s="4">
        <v>896.7</v>
      </c>
      <c r="K30" s="5"/>
      <c r="L30" s="4">
        <v>0</v>
      </c>
      <c r="M30" s="5"/>
      <c r="N30" s="4">
        <f t="shared" si="0"/>
        <v>896.7</v>
      </c>
      <c r="O30" s="5"/>
      <c r="P30" s="6">
        <f t="shared" si="1"/>
        <v>1</v>
      </c>
    </row>
    <row r="31" spans="1:16" ht="15" thickBot="1" x14ac:dyDescent="0.4">
      <c r="A31" s="1"/>
      <c r="B31" s="1"/>
      <c r="C31" s="1"/>
      <c r="D31" s="1"/>
      <c r="E31" s="1"/>
      <c r="F31" s="1" t="s">
        <v>32</v>
      </c>
      <c r="G31" s="1"/>
      <c r="H31" s="1"/>
      <c r="I31" s="1"/>
      <c r="J31" s="7">
        <v>0</v>
      </c>
      <c r="K31" s="5"/>
      <c r="L31" s="7">
        <v>0</v>
      </c>
      <c r="M31" s="5"/>
      <c r="N31" s="7">
        <f t="shared" si="0"/>
        <v>0</v>
      </c>
      <c r="O31" s="5"/>
      <c r="P31" s="8">
        <f t="shared" si="1"/>
        <v>0</v>
      </c>
    </row>
    <row r="32" spans="1:16" x14ac:dyDescent="0.35">
      <c r="A32" s="1"/>
      <c r="B32" s="1"/>
      <c r="C32" s="1"/>
      <c r="D32" s="1"/>
      <c r="E32" s="1" t="s">
        <v>33</v>
      </c>
      <c r="F32" s="1"/>
      <c r="G32" s="1"/>
      <c r="H32" s="1"/>
      <c r="I32" s="1"/>
      <c r="J32" s="4">
        <f>ROUND(J19+SUM(J29:J31),5)</f>
        <v>165752.4</v>
      </c>
      <c r="K32" s="5"/>
      <c r="L32" s="4">
        <f>ROUND(L19+SUM(L29:L31),5)</f>
        <v>188000</v>
      </c>
      <c r="M32" s="5"/>
      <c r="N32" s="4">
        <f t="shared" si="0"/>
        <v>-22247.599999999999</v>
      </c>
      <c r="O32" s="5"/>
      <c r="P32" s="6">
        <f t="shared" si="1"/>
        <v>0.88166</v>
      </c>
    </row>
    <row r="33" spans="1:16" x14ac:dyDescent="0.35">
      <c r="A33" s="1"/>
      <c r="B33" s="1"/>
      <c r="C33" s="1"/>
      <c r="D33" s="1"/>
      <c r="E33" s="1" t="s">
        <v>34</v>
      </c>
      <c r="F33" s="1"/>
      <c r="G33" s="1"/>
      <c r="H33" s="1"/>
      <c r="I33" s="1"/>
      <c r="J33" s="4"/>
      <c r="K33" s="5"/>
      <c r="L33" s="4"/>
      <c r="M33" s="5"/>
      <c r="N33" s="4"/>
      <c r="O33" s="5"/>
      <c r="P33" s="6"/>
    </row>
    <row r="34" spans="1:16" x14ac:dyDescent="0.35">
      <c r="A34" s="1"/>
      <c r="B34" s="1"/>
      <c r="C34" s="1"/>
      <c r="D34" s="1"/>
      <c r="E34" s="1"/>
      <c r="F34" s="1" t="s">
        <v>35</v>
      </c>
      <c r="G34" s="1"/>
      <c r="H34" s="1"/>
      <c r="I34" s="1"/>
      <c r="J34" s="4">
        <v>1575.61</v>
      </c>
      <c r="K34" s="5"/>
      <c r="L34" s="4"/>
      <c r="M34" s="5"/>
      <c r="N34" s="4"/>
      <c r="O34" s="5"/>
      <c r="P34" s="6"/>
    </row>
    <row r="35" spans="1:16" x14ac:dyDescent="0.35">
      <c r="A35" s="1"/>
      <c r="B35" s="1"/>
      <c r="C35" s="1"/>
      <c r="D35" s="1"/>
      <c r="E35" s="1"/>
      <c r="F35" s="1" t="s">
        <v>36</v>
      </c>
      <c r="G35" s="1"/>
      <c r="H35" s="1"/>
      <c r="I35" s="1"/>
      <c r="J35" s="4">
        <v>8226.0300000000007</v>
      </c>
      <c r="K35" s="5"/>
      <c r="L35" s="4">
        <v>5600</v>
      </c>
      <c r="M35" s="5"/>
      <c r="N35" s="4">
        <f t="shared" ref="N35:N43" si="2">ROUND((J35-L35),5)</f>
        <v>2626.03</v>
      </c>
      <c r="O35" s="5"/>
      <c r="P35" s="6">
        <f t="shared" ref="P35:P43" si="3">ROUND(IF(L35=0, IF(J35=0, 0, 1), J35/L35),5)</f>
        <v>1.4689300000000001</v>
      </c>
    </row>
    <row r="36" spans="1:16" x14ac:dyDescent="0.35">
      <c r="A36" s="1"/>
      <c r="B36" s="1"/>
      <c r="C36" s="1"/>
      <c r="D36" s="1"/>
      <c r="E36" s="1"/>
      <c r="F36" s="1" t="s">
        <v>37</v>
      </c>
      <c r="G36" s="1"/>
      <c r="H36" s="1"/>
      <c r="I36" s="1"/>
      <c r="J36" s="4">
        <v>0</v>
      </c>
      <c r="K36" s="5"/>
      <c r="L36" s="4">
        <v>0</v>
      </c>
      <c r="M36" s="5"/>
      <c r="N36" s="4">
        <f t="shared" si="2"/>
        <v>0</v>
      </c>
      <c r="O36" s="5"/>
      <c r="P36" s="6">
        <f t="shared" si="3"/>
        <v>0</v>
      </c>
    </row>
    <row r="37" spans="1:16" x14ac:dyDescent="0.35">
      <c r="A37" s="1"/>
      <c r="B37" s="1"/>
      <c r="C37" s="1"/>
      <c r="D37" s="1"/>
      <c r="E37" s="1"/>
      <c r="F37" s="1" t="s">
        <v>38</v>
      </c>
      <c r="G37" s="1"/>
      <c r="H37" s="1"/>
      <c r="I37" s="1"/>
      <c r="J37" s="4">
        <v>0</v>
      </c>
      <c r="K37" s="5"/>
      <c r="L37" s="4">
        <v>0</v>
      </c>
      <c r="M37" s="5"/>
      <c r="N37" s="4">
        <f t="shared" si="2"/>
        <v>0</v>
      </c>
      <c r="O37" s="5"/>
      <c r="P37" s="6">
        <f t="shared" si="3"/>
        <v>0</v>
      </c>
    </row>
    <row r="38" spans="1:16" x14ac:dyDescent="0.35">
      <c r="A38" s="1"/>
      <c r="B38" s="1"/>
      <c r="C38" s="1"/>
      <c r="D38" s="1"/>
      <c r="E38" s="1"/>
      <c r="F38" s="1" t="s">
        <v>39</v>
      </c>
      <c r="G38" s="1"/>
      <c r="H38" s="1"/>
      <c r="I38" s="1"/>
      <c r="J38" s="4">
        <v>11217.22</v>
      </c>
      <c r="K38" s="5"/>
      <c r="L38" s="4">
        <v>14000</v>
      </c>
      <c r="M38" s="5"/>
      <c r="N38" s="4">
        <f t="shared" si="2"/>
        <v>-2782.78</v>
      </c>
      <c r="O38" s="5"/>
      <c r="P38" s="6">
        <f t="shared" si="3"/>
        <v>0.80123</v>
      </c>
    </row>
    <row r="39" spans="1:16" x14ac:dyDescent="0.35">
      <c r="A39" s="1"/>
      <c r="B39" s="1"/>
      <c r="C39" s="1"/>
      <c r="D39" s="1"/>
      <c r="E39" s="1"/>
      <c r="F39" s="1" t="s">
        <v>40</v>
      </c>
      <c r="G39" s="1"/>
      <c r="H39" s="1"/>
      <c r="I39" s="1"/>
      <c r="J39" s="4">
        <v>0</v>
      </c>
      <c r="K39" s="5"/>
      <c r="L39" s="4">
        <v>0</v>
      </c>
      <c r="M39" s="5"/>
      <c r="N39" s="4">
        <f t="shared" si="2"/>
        <v>0</v>
      </c>
      <c r="O39" s="5"/>
      <c r="P39" s="6">
        <f t="shared" si="3"/>
        <v>0</v>
      </c>
    </row>
    <row r="40" spans="1:16" x14ac:dyDescent="0.35">
      <c r="A40" s="1"/>
      <c r="B40" s="1"/>
      <c r="C40" s="1"/>
      <c r="D40" s="1"/>
      <c r="E40" s="1"/>
      <c r="F40" s="1" t="s">
        <v>41</v>
      </c>
      <c r="G40" s="1"/>
      <c r="H40" s="1"/>
      <c r="I40" s="1"/>
      <c r="J40" s="4">
        <v>1402765.18</v>
      </c>
      <c r="K40" s="5"/>
      <c r="L40" s="4">
        <v>1405464</v>
      </c>
      <c r="M40" s="5"/>
      <c r="N40" s="4">
        <f t="shared" si="2"/>
        <v>-2698.82</v>
      </c>
      <c r="O40" s="5"/>
      <c r="P40" s="6">
        <f t="shared" si="3"/>
        <v>0.99807999999999997</v>
      </c>
    </row>
    <row r="41" spans="1:16" x14ac:dyDescent="0.35">
      <c r="A41" s="1"/>
      <c r="B41" s="1"/>
      <c r="C41" s="1"/>
      <c r="D41" s="1"/>
      <c r="E41" s="1"/>
      <c r="F41" s="1" t="s">
        <v>42</v>
      </c>
      <c r="G41" s="1"/>
      <c r="H41" s="1"/>
      <c r="I41" s="1"/>
      <c r="J41" s="4">
        <v>10364.629999999999</v>
      </c>
      <c r="K41" s="5"/>
      <c r="L41" s="4">
        <v>8100</v>
      </c>
      <c r="M41" s="5"/>
      <c r="N41" s="4">
        <f t="shared" si="2"/>
        <v>2264.63</v>
      </c>
      <c r="O41" s="5"/>
      <c r="P41" s="6">
        <f t="shared" si="3"/>
        <v>1.2795799999999999</v>
      </c>
    </row>
    <row r="42" spans="1:16" ht="15" thickBot="1" x14ac:dyDescent="0.4">
      <c r="A42" s="1"/>
      <c r="B42" s="1"/>
      <c r="C42" s="1"/>
      <c r="D42" s="1"/>
      <c r="E42" s="1"/>
      <c r="F42" s="1" t="s">
        <v>43</v>
      </c>
      <c r="G42" s="1"/>
      <c r="H42" s="1"/>
      <c r="I42" s="1"/>
      <c r="J42" s="7">
        <v>164100.28</v>
      </c>
      <c r="K42" s="5"/>
      <c r="L42" s="7">
        <v>167600.22</v>
      </c>
      <c r="M42" s="5"/>
      <c r="N42" s="7">
        <f t="shared" si="2"/>
        <v>-3499.94</v>
      </c>
      <c r="O42" s="5"/>
      <c r="P42" s="8">
        <f t="shared" si="3"/>
        <v>0.97911999999999999</v>
      </c>
    </row>
    <row r="43" spans="1:16" x14ac:dyDescent="0.35">
      <c r="A43" s="1"/>
      <c r="B43" s="1"/>
      <c r="C43" s="1"/>
      <c r="D43" s="1"/>
      <c r="E43" s="1" t="s">
        <v>44</v>
      </c>
      <c r="F43" s="1"/>
      <c r="G43" s="1"/>
      <c r="H43" s="1"/>
      <c r="I43" s="1"/>
      <c r="J43" s="4">
        <f>ROUND(SUM(J33:J42),5)</f>
        <v>1598248.95</v>
      </c>
      <c r="K43" s="5"/>
      <c r="L43" s="4">
        <f>ROUND(SUM(L33:L42),5)</f>
        <v>1600764.22</v>
      </c>
      <c r="M43" s="5"/>
      <c r="N43" s="4">
        <f t="shared" si="2"/>
        <v>-2515.27</v>
      </c>
      <c r="O43" s="5"/>
      <c r="P43" s="6">
        <f t="shared" si="3"/>
        <v>0.99843000000000004</v>
      </c>
    </row>
    <row r="44" spans="1:16" x14ac:dyDescent="0.35">
      <c r="A44" s="1"/>
      <c r="B44" s="1"/>
      <c r="C44" s="1"/>
      <c r="D44" s="1"/>
      <c r="E44" s="1" t="s">
        <v>45</v>
      </c>
      <c r="F44" s="1"/>
      <c r="G44" s="1"/>
      <c r="H44" s="1"/>
      <c r="I44" s="1"/>
      <c r="J44" s="4"/>
      <c r="K44" s="5"/>
      <c r="L44" s="4"/>
      <c r="M44" s="5"/>
      <c r="N44" s="4"/>
      <c r="O44" s="5"/>
      <c r="P44" s="6"/>
    </row>
    <row r="45" spans="1:16" x14ac:dyDescent="0.35">
      <c r="A45" s="1"/>
      <c r="B45" s="1"/>
      <c r="C45" s="1"/>
      <c r="D45" s="1"/>
      <c r="E45" s="1"/>
      <c r="F45" s="1" t="s">
        <v>46</v>
      </c>
      <c r="G45" s="1"/>
      <c r="H45" s="1"/>
      <c r="I45" s="1"/>
      <c r="J45" s="4">
        <v>0</v>
      </c>
      <c r="K45" s="5"/>
      <c r="L45" s="4">
        <v>0</v>
      </c>
      <c r="M45" s="5"/>
      <c r="N45" s="4">
        <f t="shared" ref="N45:N57" si="4">ROUND((J45-L45),5)</f>
        <v>0</v>
      </c>
      <c r="O45" s="5"/>
      <c r="P45" s="6">
        <f t="shared" ref="P45:P57" si="5">ROUND(IF(L45=0, IF(J45=0, 0, 1), J45/L45),5)</f>
        <v>0</v>
      </c>
    </row>
    <row r="46" spans="1:16" x14ac:dyDescent="0.35">
      <c r="A46" s="1"/>
      <c r="B46" s="1"/>
      <c r="C46" s="1"/>
      <c r="D46" s="1"/>
      <c r="E46" s="1"/>
      <c r="F46" s="1" t="s">
        <v>47</v>
      </c>
      <c r="G46" s="1"/>
      <c r="H46" s="1"/>
      <c r="I46" s="1"/>
      <c r="J46" s="4">
        <v>0</v>
      </c>
      <c r="K46" s="5"/>
      <c r="L46" s="4">
        <v>0</v>
      </c>
      <c r="M46" s="5"/>
      <c r="N46" s="4">
        <f t="shared" si="4"/>
        <v>0</v>
      </c>
      <c r="O46" s="5"/>
      <c r="P46" s="6">
        <f t="shared" si="5"/>
        <v>0</v>
      </c>
    </row>
    <row r="47" spans="1:16" x14ac:dyDescent="0.35">
      <c r="A47" s="1"/>
      <c r="B47" s="1"/>
      <c r="C47" s="1"/>
      <c r="D47" s="1"/>
      <c r="E47" s="1"/>
      <c r="F47" s="1" t="s">
        <v>48</v>
      </c>
      <c r="G47" s="1"/>
      <c r="H47" s="1"/>
      <c r="I47" s="1"/>
      <c r="J47" s="4">
        <v>28400.97</v>
      </c>
      <c r="K47" s="5"/>
      <c r="L47" s="4">
        <v>30000</v>
      </c>
      <c r="M47" s="5"/>
      <c r="N47" s="4">
        <f t="shared" si="4"/>
        <v>-1599.03</v>
      </c>
      <c r="O47" s="5"/>
      <c r="P47" s="6">
        <f t="shared" si="5"/>
        <v>0.94669999999999999</v>
      </c>
    </row>
    <row r="48" spans="1:16" x14ac:dyDescent="0.35">
      <c r="A48" s="1"/>
      <c r="B48" s="1"/>
      <c r="C48" s="1"/>
      <c r="D48" s="1"/>
      <c r="E48" s="1"/>
      <c r="F48" s="1" t="s">
        <v>49</v>
      </c>
      <c r="G48" s="1"/>
      <c r="H48" s="1"/>
      <c r="I48" s="1"/>
      <c r="J48" s="4">
        <v>0</v>
      </c>
      <c r="K48" s="5"/>
      <c r="L48" s="4">
        <v>0</v>
      </c>
      <c r="M48" s="5"/>
      <c r="N48" s="4">
        <f t="shared" si="4"/>
        <v>0</v>
      </c>
      <c r="O48" s="5"/>
      <c r="P48" s="6">
        <f t="shared" si="5"/>
        <v>0</v>
      </c>
    </row>
    <row r="49" spans="1:16" x14ac:dyDescent="0.35">
      <c r="A49" s="1"/>
      <c r="B49" s="1"/>
      <c r="C49" s="1"/>
      <c r="D49" s="1"/>
      <c r="E49" s="1"/>
      <c r="F49" s="1" t="s">
        <v>50</v>
      </c>
      <c r="G49" s="1"/>
      <c r="H49" s="1"/>
      <c r="I49" s="1"/>
      <c r="J49" s="4">
        <v>0</v>
      </c>
      <c r="K49" s="5"/>
      <c r="L49" s="4">
        <v>0</v>
      </c>
      <c r="M49" s="5"/>
      <c r="N49" s="4">
        <f t="shared" si="4"/>
        <v>0</v>
      </c>
      <c r="O49" s="5"/>
      <c r="P49" s="6">
        <f t="shared" si="5"/>
        <v>0</v>
      </c>
    </row>
    <row r="50" spans="1:16" x14ac:dyDescent="0.35">
      <c r="A50" s="1"/>
      <c r="B50" s="1"/>
      <c r="C50" s="1"/>
      <c r="D50" s="1"/>
      <c r="E50" s="1"/>
      <c r="F50" s="1" t="s">
        <v>51</v>
      </c>
      <c r="G50" s="1"/>
      <c r="H50" s="1"/>
      <c r="I50" s="1"/>
      <c r="J50" s="4">
        <v>0</v>
      </c>
      <c r="K50" s="5"/>
      <c r="L50" s="4">
        <v>0</v>
      </c>
      <c r="M50" s="5"/>
      <c r="N50" s="4">
        <f t="shared" si="4"/>
        <v>0</v>
      </c>
      <c r="O50" s="5"/>
      <c r="P50" s="6">
        <f t="shared" si="5"/>
        <v>0</v>
      </c>
    </row>
    <row r="51" spans="1:16" x14ac:dyDescent="0.35">
      <c r="A51" s="1"/>
      <c r="B51" s="1"/>
      <c r="C51" s="1"/>
      <c r="D51" s="1"/>
      <c r="E51" s="1"/>
      <c r="F51" s="1" t="s">
        <v>52</v>
      </c>
      <c r="G51" s="1"/>
      <c r="H51" s="1"/>
      <c r="I51" s="1"/>
      <c r="J51" s="4">
        <v>10000</v>
      </c>
      <c r="K51" s="5"/>
      <c r="L51" s="4">
        <v>10000</v>
      </c>
      <c r="M51" s="5"/>
      <c r="N51" s="4">
        <f t="shared" si="4"/>
        <v>0</v>
      </c>
      <c r="O51" s="5"/>
      <c r="P51" s="6">
        <f t="shared" si="5"/>
        <v>1</v>
      </c>
    </row>
    <row r="52" spans="1:16" x14ac:dyDescent="0.35">
      <c r="A52" s="1"/>
      <c r="B52" s="1"/>
      <c r="C52" s="1"/>
      <c r="D52" s="1"/>
      <c r="E52" s="1"/>
      <c r="F52" s="1" t="s">
        <v>53</v>
      </c>
      <c r="G52" s="1"/>
      <c r="H52" s="1"/>
      <c r="I52" s="1"/>
      <c r="J52" s="4">
        <v>21595.22</v>
      </c>
      <c r="K52" s="5"/>
      <c r="L52" s="4">
        <v>21595.22</v>
      </c>
      <c r="M52" s="5"/>
      <c r="N52" s="4">
        <f t="shared" si="4"/>
        <v>0</v>
      </c>
      <c r="O52" s="5"/>
      <c r="P52" s="6">
        <f t="shared" si="5"/>
        <v>1</v>
      </c>
    </row>
    <row r="53" spans="1:16" x14ac:dyDescent="0.35">
      <c r="A53" s="1"/>
      <c r="B53" s="1"/>
      <c r="C53" s="1"/>
      <c r="D53" s="1"/>
      <c r="E53" s="1"/>
      <c r="F53" s="1" t="s">
        <v>54</v>
      </c>
      <c r="G53" s="1"/>
      <c r="H53" s="1"/>
      <c r="I53" s="1"/>
      <c r="J53" s="4">
        <v>30736.59</v>
      </c>
      <c r="K53" s="5"/>
      <c r="L53" s="4">
        <v>26388.16</v>
      </c>
      <c r="M53" s="5"/>
      <c r="N53" s="4">
        <f t="shared" si="4"/>
        <v>4348.43</v>
      </c>
      <c r="O53" s="5"/>
      <c r="P53" s="6">
        <f t="shared" si="5"/>
        <v>1.16479</v>
      </c>
    </row>
    <row r="54" spans="1:16" ht="15" thickBot="1" x14ac:dyDescent="0.4">
      <c r="A54" s="1"/>
      <c r="B54" s="1"/>
      <c r="C54" s="1"/>
      <c r="D54" s="1"/>
      <c r="E54" s="1"/>
      <c r="F54" s="1" t="s">
        <v>55</v>
      </c>
      <c r="G54" s="1"/>
      <c r="H54" s="1"/>
      <c r="I54" s="1"/>
      <c r="J54" s="4">
        <v>48748.7</v>
      </c>
      <c r="K54" s="5"/>
      <c r="L54" s="4">
        <v>55620</v>
      </c>
      <c r="M54" s="5"/>
      <c r="N54" s="4">
        <f t="shared" si="4"/>
        <v>-6871.3</v>
      </c>
      <c r="O54" s="5"/>
      <c r="P54" s="6">
        <f t="shared" si="5"/>
        <v>0.87646000000000002</v>
      </c>
    </row>
    <row r="55" spans="1:16" ht="15" thickBot="1" x14ac:dyDescent="0.4">
      <c r="A55" s="1"/>
      <c r="B55" s="1"/>
      <c r="C55" s="1"/>
      <c r="D55" s="1"/>
      <c r="E55" s="1" t="s">
        <v>56</v>
      </c>
      <c r="F55" s="1"/>
      <c r="G55" s="1"/>
      <c r="H55" s="1"/>
      <c r="I55" s="1"/>
      <c r="J55" s="11">
        <f>ROUND(SUM(J44:J54),5)</f>
        <v>139481.48000000001</v>
      </c>
      <c r="K55" s="5"/>
      <c r="L55" s="11">
        <f>ROUND(SUM(L44:L54),5)</f>
        <v>143603.38</v>
      </c>
      <c r="M55" s="5"/>
      <c r="N55" s="11">
        <f t="shared" si="4"/>
        <v>-4121.8999999999996</v>
      </c>
      <c r="O55" s="5"/>
      <c r="P55" s="12">
        <f t="shared" si="5"/>
        <v>0.97130000000000005</v>
      </c>
    </row>
    <row r="56" spans="1:16" ht="15" thickBot="1" x14ac:dyDescent="0.4">
      <c r="A56" s="1"/>
      <c r="B56" s="1"/>
      <c r="C56" s="1"/>
      <c r="D56" s="1" t="s">
        <v>57</v>
      </c>
      <c r="E56" s="1"/>
      <c r="F56" s="1"/>
      <c r="G56" s="1"/>
      <c r="H56" s="1"/>
      <c r="I56" s="1"/>
      <c r="J56" s="9">
        <f>ROUND(SUM(J4:J5)+J9+SUM(J17:J18)+J32+J43+J55,5)</f>
        <v>1924363.55</v>
      </c>
      <c r="K56" s="5"/>
      <c r="L56" s="9">
        <f>ROUND(SUM(L4:L5)+L9+SUM(L17:L18)+L32+L43+L55,5)</f>
        <v>1950771.33</v>
      </c>
      <c r="M56" s="5"/>
      <c r="N56" s="9">
        <f t="shared" si="4"/>
        <v>-26407.78</v>
      </c>
      <c r="O56" s="5"/>
      <c r="P56" s="10">
        <f t="shared" si="5"/>
        <v>0.98646</v>
      </c>
    </row>
    <row r="57" spans="1:16" x14ac:dyDescent="0.35">
      <c r="A57" s="1"/>
      <c r="B57" s="1"/>
      <c r="C57" s="1" t="s">
        <v>58</v>
      </c>
      <c r="D57" s="1"/>
      <c r="E57" s="1"/>
      <c r="F57" s="1"/>
      <c r="G57" s="1"/>
      <c r="H57" s="1"/>
      <c r="I57" s="1"/>
      <c r="J57" s="4">
        <f>J56</f>
        <v>1924363.55</v>
      </c>
      <c r="K57" s="5"/>
      <c r="L57" s="4">
        <f>L56</f>
        <v>1950771.33</v>
      </c>
      <c r="M57" s="5"/>
      <c r="N57" s="4">
        <f t="shared" si="4"/>
        <v>-26407.78</v>
      </c>
      <c r="O57" s="5"/>
      <c r="P57" s="6">
        <f t="shared" si="5"/>
        <v>0.98646</v>
      </c>
    </row>
    <row r="58" spans="1:16" x14ac:dyDescent="0.35">
      <c r="A58" s="1"/>
      <c r="B58" s="1"/>
      <c r="C58" s="1"/>
      <c r="D58" s="1" t="s">
        <v>59</v>
      </c>
      <c r="E58" s="1"/>
      <c r="F58" s="1"/>
      <c r="G58" s="1"/>
      <c r="H58" s="1"/>
      <c r="I58" s="1"/>
      <c r="J58" s="4"/>
      <c r="K58" s="5"/>
      <c r="L58" s="4"/>
      <c r="M58" s="5"/>
      <c r="N58" s="4"/>
      <c r="O58" s="5"/>
      <c r="P58" s="6"/>
    </row>
    <row r="59" spans="1:16" x14ac:dyDescent="0.35">
      <c r="A59" s="1"/>
      <c r="B59" s="1"/>
      <c r="C59" s="1"/>
      <c r="D59" s="1"/>
      <c r="E59" s="1" t="s">
        <v>60</v>
      </c>
      <c r="F59" s="1"/>
      <c r="G59" s="1"/>
      <c r="H59" s="1"/>
      <c r="I59" s="1"/>
      <c r="J59" s="4">
        <v>0</v>
      </c>
      <c r="K59" s="5"/>
      <c r="L59" s="4"/>
      <c r="M59" s="5"/>
      <c r="N59" s="4"/>
      <c r="O59" s="5"/>
      <c r="P59" s="6"/>
    </row>
    <row r="60" spans="1:16" x14ac:dyDescent="0.35">
      <c r="A60" s="1"/>
      <c r="B60" s="1"/>
      <c r="C60" s="1"/>
      <c r="D60" s="1"/>
      <c r="E60" s="1" t="s">
        <v>61</v>
      </c>
      <c r="F60" s="1"/>
      <c r="G60" s="1"/>
      <c r="H60" s="1"/>
      <c r="I60" s="1"/>
      <c r="J60" s="4">
        <v>173871.8</v>
      </c>
      <c r="K60" s="5"/>
      <c r="L60" s="4">
        <v>174204.75</v>
      </c>
      <c r="M60" s="5"/>
      <c r="N60" s="4">
        <f>ROUND((J60-L60),5)</f>
        <v>-332.95</v>
      </c>
      <c r="O60" s="5"/>
      <c r="P60" s="6">
        <f>ROUND(IF(L60=0, IF(J60=0, 0, 1), J60/L60),5)</f>
        <v>0.99809000000000003</v>
      </c>
    </row>
    <row r="61" spans="1:16" x14ac:dyDescent="0.35">
      <c r="A61" s="1"/>
      <c r="B61" s="1"/>
      <c r="C61" s="1"/>
      <c r="D61" s="1"/>
      <c r="E61" s="1" t="s">
        <v>62</v>
      </c>
      <c r="F61" s="1"/>
      <c r="G61" s="1"/>
      <c r="H61" s="1"/>
      <c r="I61" s="1"/>
      <c r="J61" s="4">
        <v>0</v>
      </c>
      <c r="K61" s="5"/>
      <c r="L61" s="4">
        <v>0</v>
      </c>
      <c r="M61" s="5"/>
      <c r="N61" s="4">
        <f>ROUND((J61-L61),5)</f>
        <v>0</v>
      </c>
      <c r="O61" s="5"/>
      <c r="P61" s="6">
        <f>ROUND(IF(L61=0, IF(J61=0, 0, 1), J61/L61),5)</f>
        <v>0</v>
      </c>
    </row>
    <row r="62" spans="1:16" x14ac:dyDescent="0.35">
      <c r="A62" s="1"/>
      <c r="B62" s="1"/>
      <c r="C62" s="1"/>
      <c r="D62" s="1"/>
      <c r="E62" s="1" t="s">
        <v>63</v>
      </c>
      <c r="F62" s="1"/>
      <c r="G62" s="1"/>
      <c r="H62" s="1"/>
      <c r="I62" s="1"/>
      <c r="J62" s="4">
        <v>120</v>
      </c>
      <c r="K62" s="5"/>
      <c r="L62" s="4">
        <v>0</v>
      </c>
      <c r="M62" s="5"/>
      <c r="N62" s="4">
        <f>ROUND((J62-L62),5)</f>
        <v>120</v>
      </c>
      <c r="O62" s="5"/>
      <c r="P62" s="6">
        <f>ROUND(IF(L62=0, IF(J62=0, 0, 1), J62/L62),5)</f>
        <v>1</v>
      </c>
    </row>
    <row r="63" spans="1:16" x14ac:dyDescent="0.35">
      <c r="A63" s="1"/>
      <c r="B63" s="1"/>
      <c r="C63" s="1"/>
      <c r="D63" s="1"/>
      <c r="E63" s="1" t="s">
        <v>64</v>
      </c>
      <c r="F63" s="1"/>
      <c r="G63" s="1"/>
      <c r="H63" s="1"/>
      <c r="I63" s="1"/>
      <c r="J63" s="4">
        <v>0</v>
      </c>
      <c r="K63" s="5"/>
      <c r="L63" s="4">
        <v>0</v>
      </c>
      <c r="M63" s="5"/>
      <c r="N63" s="4">
        <f>ROUND((J63-L63),5)</f>
        <v>0</v>
      </c>
      <c r="O63" s="5"/>
      <c r="P63" s="6">
        <f>ROUND(IF(L63=0, IF(J63=0, 0, 1), J63/L63),5)</f>
        <v>0</v>
      </c>
    </row>
    <row r="64" spans="1:16" x14ac:dyDescent="0.35">
      <c r="A64" s="1"/>
      <c r="B64" s="1"/>
      <c r="C64" s="1"/>
      <c r="D64" s="1"/>
      <c r="E64" s="1" t="s">
        <v>65</v>
      </c>
      <c r="F64" s="1"/>
      <c r="G64" s="1"/>
      <c r="H64" s="1"/>
      <c r="I64" s="1"/>
      <c r="J64" s="4"/>
      <c r="K64" s="5"/>
      <c r="L64" s="4"/>
      <c r="M64" s="5"/>
      <c r="N64" s="4"/>
      <c r="O64" s="5"/>
      <c r="P64" s="6"/>
    </row>
    <row r="65" spans="1:16" x14ac:dyDescent="0.35">
      <c r="A65" s="1"/>
      <c r="B65" s="1"/>
      <c r="C65" s="1"/>
      <c r="D65" s="1"/>
      <c r="E65" s="1"/>
      <c r="F65" s="1" t="s">
        <v>66</v>
      </c>
      <c r="G65" s="1"/>
      <c r="H65" s="1"/>
      <c r="I65" s="1"/>
      <c r="J65" s="4"/>
      <c r="K65" s="5"/>
      <c r="L65" s="4"/>
      <c r="M65" s="5"/>
      <c r="N65" s="4"/>
      <c r="O65" s="5"/>
      <c r="P65" s="6"/>
    </row>
    <row r="66" spans="1:16" x14ac:dyDescent="0.35">
      <c r="A66" s="1"/>
      <c r="B66" s="1"/>
      <c r="C66" s="1"/>
      <c r="D66" s="1"/>
      <c r="E66" s="1"/>
      <c r="F66" s="1"/>
      <c r="G66" s="1" t="s">
        <v>67</v>
      </c>
      <c r="H66" s="1"/>
      <c r="I66" s="1"/>
      <c r="J66" s="4"/>
      <c r="K66" s="5"/>
      <c r="L66" s="4"/>
      <c r="M66" s="5"/>
      <c r="N66" s="4"/>
      <c r="O66" s="5"/>
      <c r="P66" s="6"/>
    </row>
    <row r="67" spans="1:16" x14ac:dyDescent="0.35">
      <c r="A67" s="1"/>
      <c r="B67" s="1"/>
      <c r="C67" s="1"/>
      <c r="D67" s="1"/>
      <c r="E67" s="1"/>
      <c r="F67" s="1"/>
      <c r="G67" s="1"/>
      <c r="H67" s="1" t="s">
        <v>68</v>
      </c>
      <c r="I67" s="1"/>
      <c r="J67" s="4">
        <v>0</v>
      </c>
      <c r="K67" s="5"/>
      <c r="L67" s="4">
        <v>6050</v>
      </c>
      <c r="M67" s="5"/>
      <c r="N67" s="4">
        <f t="shared" ref="N67:N75" si="6">ROUND((J67-L67),5)</f>
        <v>-6050</v>
      </c>
      <c r="O67" s="5"/>
      <c r="P67" s="6">
        <f t="shared" ref="P67:P75" si="7">ROUND(IF(L67=0, IF(J67=0, 0, 1), J67/L67),5)</f>
        <v>0</v>
      </c>
    </row>
    <row r="68" spans="1:16" x14ac:dyDescent="0.35">
      <c r="A68" s="1"/>
      <c r="B68" s="1"/>
      <c r="C68" s="1"/>
      <c r="D68" s="1"/>
      <c r="E68" s="1"/>
      <c r="F68" s="1"/>
      <c r="G68" s="1"/>
      <c r="H68" s="1" t="s">
        <v>69</v>
      </c>
      <c r="I68" s="1"/>
      <c r="J68" s="4">
        <v>211458.71</v>
      </c>
      <c r="K68" s="5"/>
      <c r="L68" s="4">
        <v>212465.04</v>
      </c>
      <c r="M68" s="5"/>
      <c r="N68" s="4">
        <f t="shared" si="6"/>
        <v>-1006.33</v>
      </c>
      <c r="O68" s="5"/>
      <c r="P68" s="6">
        <f t="shared" si="7"/>
        <v>0.99526000000000003</v>
      </c>
    </row>
    <row r="69" spans="1:16" x14ac:dyDescent="0.35">
      <c r="A69" s="1"/>
      <c r="B69" s="1"/>
      <c r="C69" s="1"/>
      <c r="D69" s="1"/>
      <c r="E69" s="1"/>
      <c r="F69" s="1"/>
      <c r="G69" s="1"/>
      <c r="H69" s="1" t="s">
        <v>70</v>
      </c>
      <c r="I69" s="1"/>
      <c r="J69" s="4">
        <v>0</v>
      </c>
      <c r="K69" s="5"/>
      <c r="L69" s="4">
        <v>0</v>
      </c>
      <c r="M69" s="5"/>
      <c r="N69" s="4">
        <f t="shared" si="6"/>
        <v>0</v>
      </c>
      <c r="O69" s="5"/>
      <c r="P69" s="6">
        <f t="shared" si="7"/>
        <v>0</v>
      </c>
    </row>
    <row r="70" spans="1:16" x14ac:dyDescent="0.35">
      <c r="A70" s="1"/>
      <c r="B70" s="1"/>
      <c r="C70" s="1"/>
      <c r="D70" s="1"/>
      <c r="E70" s="1"/>
      <c r="F70" s="1"/>
      <c r="G70" s="1"/>
      <c r="H70" s="1" t="s">
        <v>71</v>
      </c>
      <c r="I70" s="1"/>
      <c r="J70" s="4">
        <v>0</v>
      </c>
      <c r="K70" s="5"/>
      <c r="L70" s="4">
        <v>0</v>
      </c>
      <c r="M70" s="5"/>
      <c r="N70" s="4">
        <f t="shared" si="6"/>
        <v>0</v>
      </c>
      <c r="O70" s="5"/>
      <c r="P70" s="6">
        <f t="shared" si="7"/>
        <v>0</v>
      </c>
    </row>
    <row r="71" spans="1:16" x14ac:dyDescent="0.35">
      <c r="A71" s="1"/>
      <c r="B71" s="1"/>
      <c r="C71" s="1"/>
      <c r="D71" s="1"/>
      <c r="E71" s="1"/>
      <c r="F71" s="1"/>
      <c r="G71" s="1"/>
      <c r="H71" s="1" t="s">
        <v>72</v>
      </c>
      <c r="I71" s="1"/>
      <c r="J71" s="4">
        <v>33900</v>
      </c>
      <c r="K71" s="5"/>
      <c r="L71" s="4">
        <v>30700</v>
      </c>
      <c r="M71" s="5"/>
      <c r="N71" s="4">
        <f t="shared" si="6"/>
        <v>3200</v>
      </c>
      <c r="O71" s="5"/>
      <c r="P71" s="6">
        <f t="shared" si="7"/>
        <v>1.10423</v>
      </c>
    </row>
    <row r="72" spans="1:16" x14ac:dyDescent="0.35">
      <c r="A72" s="1"/>
      <c r="B72" s="1"/>
      <c r="C72" s="1"/>
      <c r="D72" s="1"/>
      <c r="E72" s="1"/>
      <c r="F72" s="1"/>
      <c r="G72" s="1"/>
      <c r="H72" s="1" t="s">
        <v>73</v>
      </c>
      <c r="I72" s="1"/>
      <c r="J72" s="4">
        <v>0</v>
      </c>
      <c r="K72" s="5"/>
      <c r="L72" s="4">
        <v>0</v>
      </c>
      <c r="M72" s="5"/>
      <c r="N72" s="4">
        <f t="shared" si="6"/>
        <v>0</v>
      </c>
      <c r="O72" s="5"/>
      <c r="P72" s="6">
        <f t="shared" si="7"/>
        <v>0</v>
      </c>
    </row>
    <row r="73" spans="1:16" ht="15" thickBot="1" x14ac:dyDescent="0.4">
      <c r="A73" s="1"/>
      <c r="B73" s="1"/>
      <c r="C73" s="1"/>
      <c r="D73" s="1"/>
      <c r="E73" s="1"/>
      <c r="F73" s="1"/>
      <c r="G73" s="1"/>
      <c r="H73" s="1" t="s">
        <v>74</v>
      </c>
      <c r="I73" s="1"/>
      <c r="J73" s="7">
        <v>2335</v>
      </c>
      <c r="K73" s="5"/>
      <c r="L73" s="7">
        <v>4500</v>
      </c>
      <c r="M73" s="5"/>
      <c r="N73" s="7">
        <f t="shared" si="6"/>
        <v>-2165</v>
      </c>
      <c r="O73" s="5"/>
      <c r="P73" s="8">
        <f t="shared" si="7"/>
        <v>0.51888999999999996</v>
      </c>
    </row>
    <row r="74" spans="1:16" x14ac:dyDescent="0.35">
      <c r="A74" s="1"/>
      <c r="B74" s="1"/>
      <c r="C74" s="1"/>
      <c r="D74" s="1"/>
      <c r="E74" s="1"/>
      <c r="F74" s="1"/>
      <c r="G74" s="1" t="s">
        <v>75</v>
      </c>
      <c r="H74" s="1"/>
      <c r="I74" s="1"/>
      <c r="J74" s="4">
        <f>ROUND(SUM(J66:J73),5)</f>
        <v>247693.71</v>
      </c>
      <c r="K74" s="5"/>
      <c r="L74" s="4">
        <f>ROUND(SUM(L66:L73),5)</f>
        <v>253715.04</v>
      </c>
      <c r="M74" s="5"/>
      <c r="N74" s="4">
        <f t="shared" si="6"/>
        <v>-6021.33</v>
      </c>
      <c r="O74" s="5"/>
      <c r="P74" s="6">
        <f t="shared" si="7"/>
        <v>0.97626999999999997</v>
      </c>
    </row>
    <row r="75" spans="1:16" x14ac:dyDescent="0.35">
      <c r="A75" s="1"/>
      <c r="B75" s="1"/>
      <c r="C75" s="1"/>
      <c r="D75" s="1"/>
      <c r="E75" s="1"/>
      <c r="F75" s="1"/>
      <c r="G75" s="1" t="s">
        <v>76</v>
      </c>
      <c r="H75" s="1"/>
      <c r="I75" s="1"/>
      <c r="J75" s="4">
        <v>87207.63</v>
      </c>
      <c r="K75" s="5"/>
      <c r="L75" s="4">
        <v>87282.94</v>
      </c>
      <c r="M75" s="5"/>
      <c r="N75" s="4">
        <f t="shared" si="6"/>
        <v>-75.31</v>
      </c>
      <c r="O75" s="5"/>
      <c r="P75" s="6">
        <f t="shared" si="7"/>
        <v>0.99914000000000003</v>
      </c>
    </row>
    <row r="76" spans="1:16" x14ac:dyDescent="0.35">
      <c r="A76" s="1"/>
      <c r="B76" s="1"/>
      <c r="C76" s="1"/>
      <c r="D76" s="1"/>
      <c r="E76" s="1"/>
      <c r="F76" s="1"/>
      <c r="G76" s="1" t="s">
        <v>77</v>
      </c>
      <c r="H76" s="1"/>
      <c r="I76" s="1"/>
      <c r="J76" s="4"/>
      <c r="K76" s="5"/>
      <c r="L76" s="4"/>
      <c r="M76" s="5"/>
      <c r="N76" s="4"/>
      <c r="O76" s="5"/>
      <c r="P76" s="6"/>
    </row>
    <row r="77" spans="1:16" x14ac:dyDescent="0.35">
      <c r="A77" s="1"/>
      <c r="B77" s="1"/>
      <c r="C77" s="1"/>
      <c r="D77" s="1"/>
      <c r="E77" s="1"/>
      <c r="F77" s="1"/>
      <c r="G77" s="1"/>
      <c r="H77" s="1" t="s">
        <v>78</v>
      </c>
      <c r="I77" s="1"/>
      <c r="J77" s="4">
        <v>0</v>
      </c>
      <c r="K77" s="5"/>
      <c r="L77" s="4">
        <v>0</v>
      </c>
      <c r="M77" s="5"/>
      <c r="N77" s="4">
        <f>ROUND((J77-L77),5)</f>
        <v>0</v>
      </c>
      <c r="O77" s="5"/>
      <c r="P77" s="6">
        <f>ROUND(IF(L77=0, IF(J77=0, 0, 1), J77/L77),5)</f>
        <v>0</v>
      </c>
    </row>
    <row r="78" spans="1:16" x14ac:dyDescent="0.35">
      <c r="A78" s="1"/>
      <c r="B78" s="1"/>
      <c r="C78" s="1"/>
      <c r="D78" s="1"/>
      <c r="E78" s="1"/>
      <c r="F78" s="1"/>
      <c r="G78" s="1"/>
      <c r="H78" s="1" t="s">
        <v>79</v>
      </c>
      <c r="I78" s="1"/>
      <c r="J78" s="4">
        <v>0</v>
      </c>
      <c r="K78" s="5"/>
      <c r="L78" s="4">
        <v>0</v>
      </c>
      <c r="M78" s="5"/>
      <c r="N78" s="4">
        <f>ROUND((J78-L78),5)</f>
        <v>0</v>
      </c>
      <c r="O78" s="5"/>
      <c r="P78" s="6">
        <f>ROUND(IF(L78=0, IF(J78=0, 0, 1), J78/L78),5)</f>
        <v>0</v>
      </c>
    </row>
    <row r="79" spans="1:16" ht="15" thickBot="1" x14ac:dyDescent="0.4">
      <c r="A79" s="1"/>
      <c r="B79" s="1"/>
      <c r="C79" s="1"/>
      <c r="D79" s="1"/>
      <c r="E79" s="1"/>
      <c r="F79" s="1"/>
      <c r="G79" s="1"/>
      <c r="H79" s="1" t="s">
        <v>80</v>
      </c>
      <c r="I79" s="1"/>
      <c r="J79" s="7">
        <v>1915.22</v>
      </c>
      <c r="K79" s="5"/>
      <c r="L79" s="7">
        <v>369</v>
      </c>
      <c r="M79" s="5"/>
      <c r="N79" s="7">
        <f>ROUND((J79-L79),5)</f>
        <v>1546.22</v>
      </c>
      <c r="O79" s="5"/>
      <c r="P79" s="8">
        <f>ROUND(IF(L79=0, IF(J79=0, 0, 1), J79/L79),5)</f>
        <v>5.1902999999999997</v>
      </c>
    </row>
    <row r="80" spans="1:16" x14ac:dyDescent="0.35">
      <c r="A80" s="1"/>
      <c r="B80" s="1"/>
      <c r="C80" s="1"/>
      <c r="D80" s="1"/>
      <c r="E80" s="1"/>
      <c r="F80" s="1"/>
      <c r="G80" s="1" t="s">
        <v>81</v>
      </c>
      <c r="H80" s="1"/>
      <c r="I80" s="1"/>
      <c r="J80" s="4">
        <f>ROUND(SUM(J76:J79),5)</f>
        <v>1915.22</v>
      </c>
      <c r="K80" s="5"/>
      <c r="L80" s="4">
        <f>ROUND(SUM(L76:L79),5)</f>
        <v>369</v>
      </c>
      <c r="M80" s="5"/>
      <c r="N80" s="4">
        <f>ROUND((J80-L80),5)</f>
        <v>1546.22</v>
      </c>
      <c r="O80" s="5"/>
      <c r="P80" s="6">
        <f>ROUND(IF(L80=0, IF(J80=0, 0, 1), J80/L80),5)</f>
        <v>5.1902999999999997</v>
      </c>
    </row>
    <row r="81" spans="1:16" x14ac:dyDescent="0.35">
      <c r="A81" s="1"/>
      <c r="B81" s="1"/>
      <c r="C81" s="1"/>
      <c r="D81" s="1"/>
      <c r="E81" s="1"/>
      <c r="F81" s="1"/>
      <c r="G81" s="1" t="s">
        <v>82</v>
      </c>
      <c r="H81" s="1"/>
      <c r="I81" s="1"/>
      <c r="J81" s="4"/>
      <c r="K81" s="5"/>
      <c r="L81" s="4"/>
      <c r="M81" s="5"/>
      <c r="N81" s="4"/>
      <c r="O81" s="5"/>
      <c r="P81" s="6"/>
    </row>
    <row r="82" spans="1:16" ht="15" thickBot="1" x14ac:dyDescent="0.4">
      <c r="A82" s="1"/>
      <c r="B82" s="1"/>
      <c r="C82" s="1"/>
      <c r="D82" s="1"/>
      <c r="E82" s="1"/>
      <c r="F82" s="1"/>
      <c r="G82" s="1"/>
      <c r="H82" s="1" t="s">
        <v>83</v>
      </c>
      <c r="I82" s="1"/>
      <c r="J82" s="7">
        <v>3728.03</v>
      </c>
      <c r="K82" s="5"/>
      <c r="L82" s="7">
        <v>3645.13</v>
      </c>
      <c r="M82" s="5"/>
      <c r="N82" s="7">
        <f>ROUND((J82-L82),5)</f>
        <v>82.9</v>
      </c>
      <c r="O82" s="5"/>
      <c r="P82" s="8">
        <f>ROUND(IF(L82=0, IF(J82=0, 0, 1), J82/L82),5)</f>
        <v>1.02274</v>
      </c>
    </row>
    <row r="83" spans="1:16" x14ac:dyDescent="0.35">
      <c r="A83" s="1"/>
      <c r="B83" s="1"/>
      <c r="C83" s="1"/>
      <c r="D83" s="1"/>
      <c r="E83" s="1"/>
      <c r="F83" s="1"/>
      <c r="G83" s="1" t="s">
        <v>84</v>
      </c>
      <c r="H83" s="1"/>
      <c r="I83" s="1"/>
      <c r="J83" s="4">
        <f>ROUND(SUM(J81:J82),5)</f>
        <v>3728.03</v>
      </c>
      <c r="K83" s="5"/>
      <c r="L83" s="4">
        <f>ROUND(SUM(L81:L82),5)</f>
        <v>3645.13</v>
      </c>
      <c r="M83" s="5"/>
      <c r="N83" s="4">
        <f>ROUND((J83-L83),5)</f>
        <v>82.9</v>
      </c>
      <c r="O83" s="5"/>
      <c r="P83" s="6">
        <f>ROUND(IF(L83=0, IF(J83=0, 0, 1), J83/L83),5)</f>
        <v>1.02274</v>
      </c>
    </row>
    <row r="84" spans="1:16" x14ac:dyDescent="0.35">
      <c r="A84" s="1"/>
      <c r="B84" s="1"/>
      <c r="C84" s="1"/>
      <c r="D84" s="1"/>
      <c r="E84" s="1"/>
      <c r="F84" s="1"/>
      <c r="G84" s="1" t="s">
        <v>85</v>
      </c>
      <c r="H84" s="1"/>
      <c r="I84" s="1"/>
      <c r="J84" s="4"/>
      <c r="K84" s="5"/>
      <c r="L84" s="4"/>
      <c r="M84" s="5"/>
      <c r="N84" s="4"/>
      <c r="O84" s="5"/>
      <c r="P84" s="6"/>
    </row>
    <row r="85" spans="1:16" x14ac:dyDescent="0.35">
      <c r="A85" s="1"/>
      <c r="B85" s="1"/>
      <c r="C85" s="1"/>
      <c r="D85" s="1"/>
      <c r="E85" s="1"/>
      <c r="F85" s="1"/>
      <c r="G85" s="1"/>
      <c r="H85" s="1" t="s">
        <v>86</v>
      </c>
      <c r="I85" s="1"/>
      <c r="J85" s="4">
        <v>1077.43</v>
      </c>
      <c r="K85" s="5"/>
      <c r="L85" s="4">
        <v>2845.92</v>
      </c>
      <c r="M85" s="5"/>
      <c r="N85" s="4">
        <f t="shared" ref="N85:N92" si="8">ROUND((J85-L85),5)</f>
        <v>-1768.49</v>
      </c>
      <c r="O85" s="5"/>
      <c r="P85" s="6">
        <f t="shared" ref="P85:P92" si="9">ROUND(IF(L85=0, IF(J85=0, 0, 1), J85/L85),5)</f>
        <v>0.37858999999999998</v>
      </c>
    </row>
    <row r="86" spans="1:16" x14ac:dyDescent="0.35">
      <c r="A86" s="1"/>
      <c r="B86" s="1"/>
      <c r="C86" s="1"/>
      <c r="D86" s="1"/>
      <c r="E86" s="1"/>
      <c r="F86" s="1"/>
      <c r="G86" s="1"/>
      <c r="H86" s="1" t="s">
        <v>87</v>
      </c>
      <c r="I86" s="1"/>
      <c r="J86" s="4">
        <v>0</v>
      </c>
      <c r="K86" s="5"/>
      <c r="L86" s="4">
        <v>0</v>
      </c>
      <c r="M86" s="5"/>
      <c r="N86" s="4">
        <f t="shared" si="8"/>
        <v>0</v>
      </c>
      <c r="O86" s="5"/>
      <c r="P86" s="6">
        <f t="shared" si="9"/>
        <v>0</v>
      </c>
    </row>
    <row r="87" spans="1:16" x14ac:dyDescent="0.35">
      <c r="A87" s="1"/>
      <c r="B87" s="1"/>
      <c r="C87" s="1"/>
      <c r="D87" s="1"/>
      <c r="E87" s="1"/>
      <c r="F87" s="1"/>
      <c r="G87" s="1"/>
      <c r="H87" s="1" t="s">
        <v>88</v>
      </c>
      <c r="I87" s="1"/>
      <c r="J87" s="4">
        <v>1108.1300000000001</v>
      </c>
      <c r="K87" s="5"/>
      <c r="L87" s="4">
        <v>3100</v>
      </c>
      <c r="M87" s="5"/>
      <c r="N87" s="4">
        <f t="shared" si="8"/>
        <v>-1991.87</v>
      </c>
      <c r="O87" s="5"/>
      <c r="P87" s="6">
        <f t="shared" si="9"/>
        <v>0.35746</v>
      </c>
    </row>
    <row r="88" spans="1:16" x14ac:dyDescent="0.35">
      <c r="A88" s="1"/>
      <c r="B88" s="1"/>
      <c r="C88" s="1"/>
      <c r="D88" s="1"/>
      <c r="E88" s="1"/>
      <c r="F88" s="1"/>
      <c r="G88" s="1"/>
      <c r="H88" s="1" t="s">
        <v>89</v>
      </c>
      <c r="I88" s="1"/>
      <c r="J88" s="4">
        <v>106.1</v>
      </c>
      <c r="K88" s="5"/>
      <c r="L88" s="4">
        <v>152.76</v>
      </c>
      <c r="M88" s="5"/>
      <c r="N88" s="4">
        <f t="shared" si="8"/>
        <v>-46.66</v>
      </c>
      <c r="O88" s="5"/>
      <c r="P88" s="6">
        <f t="shared" si="9"/>
        <v>0.69455</v>
      </c>
    </row>
    <row r="89" spans="1:16" x14ac:dyDescent="0.35">
      <c r="A89" s="1"/>
      <c r="B89" s="1"/>
      <c r="C89" s="1"/>
      <c r="D89" s="1"/>
      <c r="E89" s="1"/>
      <c r="F89" s="1"/>
      <c r="G89" s="1"/>
      <c r="H89" s="1" t="s">
        <v>90</v>
      </c>
      <c r="I89" s="1"/>
      <c r="J89" s="4">
        <v>43024.959999999999</v>
      </c>
      <c r="K89" s="5"/>
      <c r="L89" s="4">
        <v>42570.720000000001</v>
      </c>
      <c r="M89" s="5"/>
      <c r="N89" s="4">
        <f t="shared" si="8"/>
        <v>454.24</v>
      </c>
      <c r="O89" s="5"/>
      <c r="P89" s="6">
        <f t="shared" si="9"/>
        <v>1.01067</v>
      </c>
    </row>
    <row r="90" spans="1:16" x14ac:dyDescent="0.35">
      <c r="A90" s="1"/>
      <c r="B90" s="1"/>
      <c r="C90" s="1"/>
      <c r="D90" s="1"/>
      <c r="E90" s="1"/>
      <c r="F90" s="1"/>
      <c r="G90" s="1"/>
      <c r="H90" s="1" t="s">
        <v>91</v>
      </c>
      <c r="I90" s="1"/>
      <c r="J90" s="4">
        <v>0</v>
      </c>
      <c r="K90" s="5"/>
      <c r="L90" s="4">
        <v>0</v>
      </c>
      <c r="M90" s="5"/>
      <c r="N90" s="4">
        <f t="shared" si="8"/>
        <v>0</v>
      </c>
      <c r="O90" s="5"/>
      <c r="P90" s="6">
        <f t="shared" si="9"/>
        <v>0</v>
      </c>
    </row>
    <row r="91" spans="1:16" ht="15" thickBot="1" x14ac:dyDescent="0.4">
      <c r="A91" s="1"/>
      <c r="B91" s="1"/>
      <c r="C91" s="1"/>
      <c r="D91" s="1"/>
      <c r="E91" s="1"/>
      <c r="F91" s="1"/>
      <c r="G91" s="1"/>
      <c r="H91" s="1" t="s">
        <v>92</v>
      </c>
      <c r="I91" s="1"/>
      <c r="J91" s="7">
        <v>354.53</v>
      </c>
      <c r="K91" s="5"/>
      <c r="L91" s="7">
        <v>0</v>
      </c>
      <c r="M91" s="5"/>
      <c r="N91" s="7">
        <f t="shared" si="8"/>
        <v>354.53</v>
      </c>
      <c r="O91" s="5"/>
      <c r="P91" s="8">
        <f t="shared" si="9"/>
        <v>1</v>
      </c>
    </row>
    <row r="92" spans="1:16" x14ac:dyDescent="0.35">
      <c r="A92" s="1"/>
      <c r="B92" s="1"/>
      <c r="C92" s="1"/>
      <c r="D92" s="1"/>
      <c r="E92" s="1"/>
      <c r="F92" s="1"/>
      <c r="G92" s="1" t="s">
        <v>93</v>
      </c>
      <c r="H92" s="1"/>
      <c r="I92" s="1"/>
      <c r="J92" s="4">
        <f>ROUND(SUM(J84:J91),5)</f>
        <v>45671.15</v>
      </c>
      <c r="K92" s="5"/>
      <c r="L92" s="4">
        <f>ROUND(SUM(L84:L91),5)</f>
        <v>48669.4</v>
      </c>
      <c r="M92" s="5"/>
      <c r="N92" s="4">
        <f t="shared" si="8"/>
        <v>-2998.25</v>
      </c>
      <c r="O92" s="5"/>
      <c r="P92" s="6">
        <f t="shared" si="9"/>
        <v>0.93840000000000001</v>
      </c>
    </row>
    <row r="93" spans="1:16" x14ac:dyDescent="0.35">
      <c r="A93" s="1"/>
      <c r="B93" s="1"/>
      <c r="C93" s="1"/>
      <c r="D93" s="1"/>
      <c r="E93" s="1"/>
      <c r="F93" s="1"/>
      <c r="G93" s="1" t="s">
        <v>94</v>
      </c>
      <c r="H93" s="1"/>
      <c r="I93" s="1"/>
      <c r="J93" s="4"/>
      <c r="K93" s="5"/>
      <c r="L93" s="4"/>
      <c r="M93" s="5"/>
      <c r="N93" s="4"/>
      <c r="O93" s="5"/>
      <c r="P93" s="6"/>
    </row>
    <row r="94" spans="1:16" ht="15" thickBot="1" x14ac:dyDescent="0.4">
      <c r="A94" s="1"/>
      <c r="B94" s="1"/>
      <c r="C94" s="1"/>
      <c r="D94" s="1"/>
      <c r="E94" s="1"/>
      <c r="F94" s="1"/>
      <c r="G94" s="1"/>
      <c r="H94" s="1" t="s">
        <v>95</v>
      </c>
      <c r="I94" s="1"/>
      <c r="J94" s="4">
        <v>205.02</v>
      </c>
      <c r="K94" s="5"/>
      <c r="L94" s="4">
        <v>205.02</v>
      </c>
      <c r="M94" s="5"/>
      <c r="N94" s="4">
        <f>ROUND((J94-L94),5)</f>
        <v>0</v>
      </c>
      <c r="O94" s="5"/>
      <c r="P94" s="6">
        <f>ROUND(IF(L94=0, IF(J94=0, 0, 1), J94/L94),5)</f>
        <v>1</v>
      </c>
    </row>
    <row r="95" spans="1:16" ht="15" thickBot="1" x14ac:dyDescent="0.4">
      <c r="A95" s="1"/>
      <c r="B95" s="1"/>
      <c r="C95" s="1"/>
      <c r="D95" s="1"/>
      <c r="E95" s="1"/>
      <c r="F95" s="1"/>
      <c r="G95" s="1" t="s">
        <v>96</v>
      </c>
      <c r="H95" s="1"/>
      <c r="I95" s="1"/>
      <c r="J95" s="9">
        <f>ROUND(SUM(J93:J94),5)</f>
        <v>205.02</v>
      </c>
      <c r="K95" s="5"/>
      <c r="L95" s="9">
        <f>ROUND(SUM(L93:L94),5)</f>
        <v>205.02</v>
      </c>
      <c r="M95" s="5"/>
      <c r="N95" s="9">
        <f>ROUND((J95-L95),5)</f>
        <v>0</v>
      </c>
      <c r="O95" s="5"/>
      <c r="P95" s="10">
        <f>ROUND(IF(L95=0, IF(J95=0, 0, 1), J95/L95),5)</f>
        <v>1</v>
      </c>
    </row>
    <row r="96" spans="1:16" x14ac:dyDescent="0.35">
      <c r="A96" s="1"/>
      <c r="B96" s="1"/>
      <c r="C96" s="1"/>
      <c r="D96" s="1"/>
      <c r="E96" s="1"/>
      <c r="F96" s="1" t="s">
        <v>97</v>
      </c>
      <c r="G96" s="1"/>
      <c r="H96" s="1"/>
      <c r="I96" s="1"/>
      <c r="J96" s="4">
        <f>ROUND(J65+SUM(J74:J75)+J80+J83+J92+J95,5)</f>
        <v>386420.76</v>
      </c>
      <c r="K96" s="5"/>
      <c r="L96" s="4">
        <f>ROUND(L65+SUM(L74:L75)+L80+L83+L92+L95,5)</f>
        <v>393886.53</v>
      </c>
      <c r="M96" s="5"/>
      <c r="N96" s="4">
        <f>ROUND((J96-L96),5)</f>
        <v>-7465.77</v>
      </c>
      <c r="O96" s="5"/>
      <c r="P96" s="6">
        <f>ROUND(IF(L96=0, IF(J96=0, 0, 1), J96/L96),5)</f>
        <v>0.98104999999999998</v>
      </c>
    </row>
    <row r="97" spans="1:16" x14ac:dyDescent="0.35">
      <c r="A97" s="1"/>
      <c r="B97" s="1"/>
      <c r="C97" s="1"/>
      <c r="D97" s="1"/>
      <c r="E97" s="1"/>
      <c r="F97" s="1" t="s">
        <v>98</v>
      </c>
      <c r="G97" s="1"/>
      <c r="H97" s="1"/>
      <c r="I97" s="1"/>
      <c r="J97" s="4"/>
      <c r="K97" s="5"/>
      <c r="L97" s="4"/>
      <c r="M97" s="5"/>
      <c r="N97" s="4"/>
      <c r="O97" s="5"/>
      <c r="P97" s="6"/>
    </row>
    <row r="98" spans="1:16" x14ac:dyDescent="0.35">
      <c r="A98" s="1"/>
      <c r="B98" s="1"/>
      <c r="C98" s="1"/>
      <c r="D98" s="1"/>
      <c r="E98" s="1"/>
      <c r="F98" s="1"/>
      <c r="G98" s="1" t="s">
        <v>99</v>
      </c>
      <c r="H98" s="1"/>
      <c r="I98" s="1"/>
      <c r="J98" s="4"/>
      <c r="K98" s="5"/>
      <c r="L98" s="4"/>
      <c r="M98" s="5"/>
      <c r="N98" s="4"/>
      <c r="O98" s="5"/>
      <c r="P98" s="6"/>
    </row>
    <row r="99" spans="1:16" x14ac:dyDescent="0.35">
      <c r="A99" s="1"/>
      <c r="B99" s="1"/>
      <c r="C99" s="1"/>
      <c r="D99" s="1"/>
      <c r="E99" s="1"/>
      <c r="F99" s="1"/>
      <c r="G99" s="1"/>
      <c r="H99" s="1" t="s">
        <v>100</v>
      </c>
      <c r="I99" s="1"/>
      <c r="J99" s="4">
        <v>925</v>
      </c>
      <c r="K99" s="5"/>
      <c r="L99" s="4">
        <v>1500</v>
      </c>
      <c r="M99" s="5"/>
      <c r="N99" s="4">
        <f t="shared" ref="N99:N105" si="10">ROUND((J99-L99),5)</f>
        <v>-575</v>
      </c>
      <c r="O99" s="5"/>
      <c r="P99" s="6">
        <f t="shared" ref="P99:P105" si="11">ROUND(IF(L99=0, IF(J99=0, 0, 1), J99/L99),5)</f>
        <v>0.61667000000000005</v>
      </c>
    </row>
    <row r="100" spans="1:16" x14ac:dyDescent="0.35">
      <c r="A100" s="1"/>
      <c r="B100" s="1"/>
      <c r="C100" s="1"/>
      <c r="D100" s="1"/>
      <c r="E100" s="1"/>
      <c r="F100" s="1"/>
      <c r="G100" s="1"/>
      <c r="H100" s="1" t="s">
        <v>101</v>
      </c>
      <c r="I100" s="1"/>
      <c r="J100" s="4">
        <v>0</v>
      </c>
      <c r="K100" s="5"/>
      <c r="L100" s="4">
        <v>0</v>
      </c>
      <c r="M100" s="5"/>
      <c r="N100" s="4">
        <f t="shared" si="10"/>
        <v>0</v>
      </c>
      <c r="O100" s="5"/>
      <c r="P100" s="6">
        <f t="shared" si="11"/>
        <v>0</v>
      </c>
    </row>
    <row r="101" spans="1:16" x14ac:dyDescent="0.35">
      <c r="A101" s="1"/>
      <c r="B101" s="1"/>
      <c r="C101" s="1"/>
      <c r="D101" s="1"/>
      <c r="E101" s="1"/>
      <c r="F101" s="1"/>
      <c r="G101" s="1"/>
      <c r="H101" s="1" t="s">
        <v>102</v>
      </c>
      <c r="I101" s="1"/>
      <c r="J101" s="4">
        <v>52890.080000000002</v>
      </c>
      <c r="K101" s="5"/>
      <c r="L101" s="4">
        <v>54500.04</v>
      </c>
      <c r="M101" s="5"/>
      <c r="N101" s="4">
        <f t="shared" si="10"/>
        <v>-1609.96</v>
      </c>
      <c r="O101" s="5"/>
      <c r="P101" s="6">
        <f t="shared" si="11"/>
        <v>0.97045999999999999</v>
      </c>
    </row>
    <row r="102" spans="1:16" x14ac:dyDescent="0.35">
      <c r="A102" s="1"/>
      <c r="B102" s="1"/>
      <c r="C102" s="1"/>
      <c r="D102" s="1"/>
      <c r="E102" s="1"/>
      <c r="F102" s="1"/>
      <c r="G102" s="1"/>
      <c r="H102" s="1" t="s">
        <v>103</v>
      </c>
      <c r="I102" s="1"/>
      <c r="J102" s="4">
        <v>107148.42</v>
      </c>
      <c r="K102" s="5"/>
      <c r="L102" s="4">
        <v>111538.56</v>
      </c>
      <c r="M102" s="5"/>
      <c r="N102" s="4">
        <f t="shared" si="10"/>
        <v>-4390.1400000000003</v>
      </c>
      <c r="O102" s="5"/>
      <c r="P102" s="6">
        <f t="shared" si="11"/>
        <v>0.96064000000000005</v>
      </c>
    </row>
    <row r="103" spans="1:16" ht="15" thickBot="1" x14ac:dyDescent="0.4">
      <c r="A103" s="1"/>
      <c r="B103" s="1"/>
      <c r="C103" s="1"/>
      <c r="D103" s="1"/>
      <c r="E103" s="1"/>
      <c r="F103" s="1"/>
      <c r="G103" s="1"/>
      <c r="H103" s="1" t="s">
        <v>104</v>
      </c>
      <c r="I103" s="1"/>
      <c r="J103" s="7">
        <v>0</v>
      </c>
      <c r="K103" s="5"/>
      <c r="L103" s="7">
        <v>0</v>
      </c>
      <c r="M103" s="5"/>
      <c r="N103" s="7">
        <f t="shared" si="10"/>
        <v>0</v>
      </c>
      <c r="O103" s="5"/>
      <c r="P103" s="8">
        <f t="shared" si="11"/>
        <v>0</v>
      </c>
    </row>
    <row r="104" spans="1:16" x14ac:dyDescent="0.35">
      <c r="A104" s="1"/>
      <c r="B104" s="1"/>
      <c r="C104" s="1"/>
      <c r="D104" s="1"/>
      <c r="E104" s="1"/>
      <c r="F104" s="1"/>
      <c r="G104" s="1" t="s">
        <v>105</v>
      </c>
      <c r="H104" s="1"/>
      <c r="I104" s="1"/>
      <c r="J104" s="4">
        <f>ROUND(SUM(J98:J103),5)</f>
        <v>160963.5</v>
      </c>
      <c r="K104" s="5"/>
      <c r="L104" s="4">
        <f>ROUND(SUM(L98:L103),5)</f>
        <v>167538.6</v>
      </c>
      <c r="M104" s="5"/>
      <c r="N104" s="4">
        <f t="shared" si="10"/>
        <v>-6575.1</v>
      </c>
      <c r="O104" s="5"/>
      <c r="P104" s="6">
        <f t="shared" si="11"/>
        <v>0.96074999999999999</v>
      </c>
    </row>
    <row r="105" spans="1:16" x14ac:dyDescent="0.35">
      <c r="A105" s="1"/>
      <c r="B105" s="1"/>
      <c r="C105" s="1"/>
      <c r="D105" s="1"/>
      <c r="E105" s="1"/>
      <c r="F105" s="1"/>
      <c r="G105" s="1" t="s">
        <v>106</v>
      </c>
      <c r="H105" s="1"/>
      <c r="I105" s="1"/>
      <c r="J105" s="4">
        <v>46569.2</v>
      </c>
      <c r="K105" s="5"/>
      <c r="L105" s="4">
        <v>40936.75</v>
      </c>
      <c r="M105" s="5"/>
      <c r="N105" s="4">
        <f t="shared" si="10"/>
        <v>5632.45</v>
      </c>
      <c r="O105" s="5"/>
      <c r="P105" s="6">
        <f t="shared" si="11"/>
        <v>1.1375900000000001</v>
      </c>
    </row>
    <row r="106" spans="1:16" x14ac:dyDescent="0.35">
      <c r="A106" s="1"/>
      <c r="B106" s="1"/>
      <c r="C106" s="1"/>
      <c r="D106" s="1"/>
      <c r="E106" s="1"/>
      <c r="F106" s="1"/>
      <c r="G106" s="1" t="s">
        <v>107</v>
      </c>
      <c r="H106" s="1"/>
      <c r="I106" s="1"/>
      <c r="J106" s="4"/>
      <c r="K106" s="5"/>
      <c r="L106" s="4"/>
      <c r="M106" s="5"/>
      <c r="N106" s="4"/>
      <c r="O106" s="5"/>
      <c r="P106" s="6"/>
    </row>
    <row r="107" spans="1:16" x14ac:dyDescent="0.35">
      <c r="A107" s="1"/>
      <c r="B107" s="1"/>
      <c r="C107" s="1"/>
      <c r="D107" s="1"/>
      <c r="E107" s="1"/>
      <c r="F107" s="1"/>
      <c r="G107" s="1"/>
      <c r="H107" s="1" t="s">
        <v>108</v>
      </c>
      <c r="I107" s="1"/>
      <c r="J107" s="4">
        <v>1392.67</v>
      </c>
      <c r="K107" s="5"/>
      <c r="L107" s="4">
        <v>1400</v>
      </c>
      <c r="M107" s="5"/>
      <c r="N107" s="4">
        <f>ROUND((J107-L107),5)</f>
        <v>-7.33</v>
      </c>
      <c r="O107" s="5"/>
      <c r="P107" s="6">
        <f>ROUND(IF(L107=0, IF(J107=0, 0, 1), J107/L107),5)</f>
        <v>0.99475999999999998</v>
      </c>
    </row>
    <row r="108" spans="1:16" x14ac:dyDescent="0.35">
      <c r="A108" s="1"/>
      <c r="B108" s="1"/>
      <c r="C108" s="1"/>
      <c r="D108" s="1"/>
      <c r="E108" s="1"/>
      <c r="F108" s="1"/>
      <c r="G108" s="1"/>
      <c r="H108" s="1" t="s">
        <v>109</v>
      </c>
      <c r="I108" s="1"/>
      <c r="J108" s="4">
        <v>0</v>
      </c>
      <c r="K108" s="5"/>
      <c r="L108" s="4">
        <v>0</v>
      </c>
      <c r="M108" s="5"/>
      <c r="N108" s="4">
        <f>ROUND((J108-L108),5)</f>
        <v>0</v>
      </c>
      <c r="O108" s="5"/>
      <c r="P108" s="6">
        <f>ROUND(IF(L108=0, IF(J108=0, 0, 1), J108/L108),5)</f>
        <v>0</v>
      </c>
    </row>
    <row r="109" spans="1:16" ht="15" thickBot="1" x14ac:dyDescent="0.4">
      <c r="A109" s="1"/>
      <c r="B109" s="1"/>
      <c r="C109" s="1"/>
      <c r="D109" s="1"/>
      <c r="E109" s="1"/>
      <c r="F109" s="1"/>
      <c r="G109" s="1"/>
      <c r="H109" s="1" t="s">
        <v>110</v>
      </c>
      <c r="I109" s="1"/>
      <c r="J109" s="7">
        <v>18484.93</v>
      </c>
      <c r="K109" s="5"/>
      <c r="L109" s="7">
        <v>9003</v>
      </c>
      <c r="M109" s="5"/>
      <c r="N109" s="7">
        <f>ROUND((J109-L109),5)</f>
        <v>9481.93</v>
      </c>
      <c r="O109" s="5"/>
      <c r="P109" s="8">
        <f>ROUND(IF(L109=0, IF(J109=0, 0, 1), J109/L109),5)</f>
        <v>2.0531999999999999</v>
      </c>
    </row>
    <row r="110" spans="1:16" x14ac:dyDescent="0.35">
      <c r="A110" s="1"/>
      <c r="B110" s="1"/>
      <c r="C110" s="1"/>
      <c r="D110" s="1"/>
      <c r="E110" s="1"/>
      <c r="F110" s="1"/>
      <c r="G110" s="1" t="s">
        <v>111</v>
      </c>
      <c r="H110" s="1"/>
      <c r="I110" s="1"/>
      <c r="J110" s="4">
        <f>ROUND(SUM(J106:J109),5)</f>
        <v>19877.599999999999</v>
      </c>
      <c r="K110" s="5"/>
      <c r="L110" s="4">
        <f>ROUND(SUM(L106:L109),5)</f>
        <v>10403</v>
      </c>
      <c r="M110" s="5"/>
      <c r="N110" s="4">
        <f>ROUND((J110-L110),5)</f>
        <v>9474.6</v>
      </c>
      <c r="O110" s="5"/>
      <c r="P110" s="6">
        <f>ROUND(IF(L110=0, IF(J110=0, 0, 1), J110/L110),5)</f>
        <v>1.91076</v>
      </c>
    </row>
    <row r="111" spans="1:16" x14ac:dyDescent="0.35">
      <c r="A111" s="1"/>
      <c r="B111" s="1"/>
      <c r="C111" s="1"/>
      <c r="D111" s="1"/>
      <c r="E111" s="1"/>
      <c r="F111" s="1"/>
      <c r="G111" s="1" t="s">
        <v>112</v>
      </c>
      <c r="H111" s="1"/>
      <c r="I111" s="1"/>
      <c r="J111" s="4"/>
      <c r="K111" s="5"/>
      <c r="L111" s="4"/>
      <c r="M111" s="5"/>
      <c r="N111" s="4"/>
      <c r="O111" s="5"/>
      <c r="P111" s="6"/>
    </row>
    <row r="112" spans="1:16" ht="15" thickBot="1" x14ac:dyDescent="0.4">
      <c r="A112" s="1"/>
      <c r="B112" s="1"/>
      <c r="C112" s="1"/>
      <c r="D112" s="1"/>
      <c r="E112" s="1"/>
      <c r="F112" s="1"/>
      <c r="G112" s="1"/>
      <c r="H112" s="1" t="s">
        <v>83</v>
      </c>
      <c r="I112" s="1"/>
      <c r="J112" s="7">
        <v>40.200000000000003</v>
      </c>
      <c r="K112" s="5"/>
      <c r="L112" s="7">
        <v>0</v>
      </c>
      <c r="M112" s="5"/>
      <c r="N112" s="7">
        <f>ROUND((J112-L112),5)</f>
        <v>40.200000000000003</v>
      </c>
      <c r="O112" s="5"/>
      <c r="P112" s="8">
        <f>ROUND(IF(L112=0, IF(J112=0, 0, 1), J112/L112),5)</f>
        <v>1</v>
      </c>
    </row>
    <row r="113" spans="1:16" x14ac:dyDescent="0.35">
      <c r="A113" s="1"/>
      <c r="B113" s="1"/>
      <c r="C113" s="1"/>
      <c r="D113" s="1"/>
      <c r="E113" s="1"/>
      <c r="F113" s="1"/>
      <c r="G113" s="1" t="s">
        <v>113</v>
      </c>
      <c r="H113" s="1"/>
      <c r="I113" s="1"/>
      <c r="J113" s="4">
        <f>ROUND(SUM(J111:J112),5)</f>
        <v>40.200000000000003</v>
      </c>
      <c r="K113" s="5"/>
      <c r="L113" s="4">
        <f>ROUND(SUM(L111:L112),5)</f>
        <v>0</v>
      </c>
      <c r="M113" s="5"/>
      <c r="N113" s="4">
        <f>ROUND((J113-L113),5)</f>
        <v>40.200000000000003</v>
      </c>
      <c r="O113" s="5"/>
      <c r="P113" s="6">
        <f>ROUND(IF(L113=0, IF(J113=0, 0, 1), J113/L113),5)</f>
        <v>1</v>
      </c>
    </row>
    <row r="114" spans="1:16" x14ac:dyDescent="0.35">
      <c r="A114" s="1"/>
      <c r="B114" s="1"/>
      <c r="C114" s="1"/>
      <c r="D114" s="1"/>
      <c r="E114" s="1"/>
      <c r="F114" s="1"/>
      <c r="G114" s="1" t="s">
        <v>114</v>
      </c>
      <c r="H114" s="1"/>
      <c r="I114" s="1"/>
      <c r="J114" s="4"/>
      <c r="K114" s="5"/>
      <c r="L114" s="4"/>
      <c r="M114" s="5"/>
      <c r="N114" s="4"/>
      <c r="O114" s="5"/>
      <c r="P114" s="6"/>
    </row>
    <row r="115" spans="1:16" x14ac:dyDescent="0.35">
      <c r="A115" s="1"/>
      <c r="B115" s="1"/>
      <c r="C115" s="1"/>
      <c r="D115" s="1"/>
      <c r="E115" s="1"/>
      <c r="F115" s="1"/>
      <c r="G115" s="1"/>
      <c r="H115" s="1" t="s">
        <v>115</v>
      </c>
      <c r="I115" s="1"/>
      <c r="J115" s="4">
        <v>913.39</v>
      </c>
      <c r="K115" s="5"/>
      <c r="L115" s="4">
        <v>2900</v>
      </c>
      <c r="M115" s="5"/>
      <c r="N115" s="4">
        <f t="shared" ref="N115:N120" si="12">ROUND((J115-L115),5)</f>
        <v>-1986.61</v>
      </c>
      <c r="O115" s="5"/>
      <c r="P115" s="6">
        <f t="shared" ref="P115:P120" si="13">ROUND(IF(L115=0, IF(J115=0, 0, 1), J115/L115),5)</f>
        <v>0.31496000000000002</v>
      </c>
    </row>
    <row r="116" spans="1:16" x14ac:dyDescent="0.35">
      <c r="A116" s="1"/>
      <c r="B116" s="1"/>
      <c r="C116" s="1"/>
      <c r="D116" s="1"/>
      <c r="E116" s="1"/>
      <c r="F116" s="1"/>
      <c r="G116" s="1"/>
      <c r="H116" s="1" t="s">
        <v>116</v>
      </c>
      <c r="I116" s="1"/>
      <c r="J116" s="4">
        <v>19.55</v>
      </c>
      <c r="K116" s="5"/>
      <c r="L116" s="4">
        <v>0</v>
      </c>
      <c r="M116" s="5"/>
      <c r="N116" s="4">
        <f t="shared" si="12"/>
        <v>19.55</v>
      </c>
      <c r="O116" s="5"/>
      <c r="P116" s="6">
        <f t="shared" si="13"/>
        <v>1</v>
      </c>
    </row>
    <row r="117" spans="1:16" x14ac:dyDescent="0.35">
      <c r="A117" s="1"/>
      <c r="B117" s="1"/>
      <c r="C117" s="1"/>
      <c r="D117" s="1"/>
      <c r="E117" s="1"/>
      <c r="F117" s="1"/>
      <c r="G117" s="1"/>
      <c r="H117" s="1" t="s">
        <v>117</v>
      </c>
      <c r="I117" s="1"/>
      <c r="J117" s="4">
        <v>0</v>
      </c>
      <c r="K117" s="5"/>
      <c r="L117" s="4">
        <v>0</v>
      </c>
      <c r="M117" s="5"/>
      <c r="N117" s="4">
        <f t="shared" si="12"/>
        <v>0</v>
      </c>
      <c r="O117" s="5"/>
      <c r="P117" s="6">
        <f t="shared" si="13"/>
        <v>0</v>
      </c>
    </row>
    <row r="118" spans="1:16" x14ac:dyDescent="0.35">
      <c r="A118" s="1"/>
      <c r="B118" s="1"/>
      <c r="C118" s="1"/>
      <c r="D118" s="1"/>
      <c r="E118" s="1"/>
      <c r="F118" s="1"/>
      <c r="G118" s="1"/>
      <c r="H118" s="1" t="s">
        <v>118</v>
      </c>
      <c r="I118" s="1"/>
      <c r="J118" s="4">
        <v>1149.4100000000001</v>
      </c>
      <c r="K118" s="5"/>
      <c r="L118" s="4">
        <v>0</v>
      </c>
      <c r="M118" s="5"/>
      <c r="N118" s="4">
        <f t="shared" si="12"/>
        <v>1149.4100000000001</v>
      </c>
      <c r="O118" s="5"/>
      <c r="P118" s="6">
        <f t="shared" si="13"/>
        <v>1</v>
      </c>
    </row>
    <row r="119" spans="1:16" ht="15" thickBot="1" x14ac:dyDescent="0.4">
      <c r="A119" s="1"/>
      <c r="B119" s="1"/>
      <c r="C119" s="1"/>
      <c r="D119" s="1"/>
      <c r="E119" s="1"/>
      <c r="F119" s="1"/>
      <c r="G119" s="1"/>
      <c r="H119" s="1" t="s">
        <v>119</v>
      </c>
      <c r="I119" s="1"/>
      <c r="J119" s="7">
        <v>6050</v>
      </c>
      <c r="K119" s="5"/>
      <c r="L119" s="7">
        <v>6000</v>
      </c>
      <c r="M119" s="5"/>
      <c r="N119" s="7">
        <f t="shared" si="12"/>
        <v>50</v>
      </c>
      <c r="O119" s="5"/>
      <c r="P119" s="8">
        <f t="shared" si="13"/>
        <v>1.0083299999999999</v>
      </c>
    </row>
    <row r="120" spans="1:16" x14ac:dyDescent="0.35">
      <c r="A120" s="1"/>
      <c r="B120" s="1"/>
      <c r="C120" s="1"/>
      <c r="D120" s="1"/>
      <c r="E120" s="1"/>
      <c r="F120" s="1"/>
      <c r="G120" s="1" t="s">
        <v>120</v>
      </c>
      <c r="H120" s="1"/>
      <c r="I120" s="1"/>
      <c r="J120" s="4">
        <f>ROUND(SUM(J114:J119),5)</f>
        <v>8132.35</v>
      </c>
      <c r="K120" s="5"/>
      <c r="L120" s="4">
        <f>ROUND(SUM(L114:L119),5)</f>
        <v>8900</v>
      </c>
      <c r="M120" s="5"/>
      <c r="N120" s="4">
        <f t="shared" si="12"/>
        <v>-767.65</v>
      </c>
      <c r="O120" s="5"/>
      <c r="P120" s="6">
        <f t="shared" si="13"/>
        <v>0.91374999999999995</v>
      </c>
    </row>
    <row r="121" spans="1:16" x14ac:dyDescent="0.35">
      <c r="A121" s="1"/>
      <c r="B121" s="1"/>
      <c r="C121" s="1"/>
      <c r="D121" s="1"/>
      <c r="E121" s="1"/>
      <c r="F121" s="1"/>
      <c r="G121" s="1" t="s">
        <v>121</v>
      </c>
      <c r="H121" s="1"/>
      <c r="I121" s="1"/>
      <c r="J121" s="4"/>
      <c r="K121" s="5"/>
      <c r="L121" s="4"/>
      <c r="M121" s="5"/>
      <c r="N121" s="4"/>
      <c r="O121" s="5"/>
      <c r="P121" s="6"/>
    </row>
    <row r="122" spans="1:16" ht="15" thickBot="1" x14ac:dyDescent="0.4">
      <c r="A122" s="1"/>
      <c r="B122" s="1"/>
      <c r="C122" s="1"/>
      <c r="D122" s="1"/>
      <c r="E122" s="1"/>
      <c r="F122" s="1"/>
      <c r="G122" s="1"/>
      <c r="H122" s="1" t="s">
        <v>122</v>
      </c>
      <c r="I122" s="1"/>
      <c r="J122" s="4">
        <v>62</v>
      </c>
      <c r="K122" s="5"/>
      <c r="L122" s="4">
        <v>0</v>
      </c>
      <c r="M122" s="5"/>
      <c r="N122" s="4">
        <f>ROUND((J122-L122),5)</f>
        <v>62</v>
      </c>
      <c r="O122" s="5"/>
      <c r="P122" s="6">
        <f>ROUND(IF(L122=0, IF(J122=0, 0, 1), J122/L122),5)</f>
        <v>1</v>
      </c>
    </row>
    <row r="123" spans="1:16" ht="15" thickBot="1" x14ac:dyDescent="0.4">
      <c r="A123" s="1"/>
      <c r="B123" s="1"/>
      <c r="C123" s="1"/>
      <c r="D123" s="1"/>
      <c r="E123" s="1"/>
      <c r="F123" s="1"/>
      <c r="G123" s="1" t="s">
        <v>123</v>
      </c>
      <c r="H123" s="1"/>
      <c r="I123" s="1"/>
      <c r="J123" s="9">
        <f>ROUND(SUM(J121:J122),5)</f>
        <v>62</v>
      </c>
      <c r="K123" s="5"/>
      <c r="L123" s="9">
        <f>ROUND(SUM(L121:L122),5)</f>
        <v>0</v>
      </c>
      <c r="M123" s="5"/>
      <c r="N123" s="9">
        <f>ROUND((J123-L123),5)</f>
        <v>62</v>
      </c>
      <c r="O123" s="5"/>
      <c r="P123" s="10">
        <f>ROUND(IF(L123=0, IF(J123=0, 0, 1), J123/L123),5)</f>
        <v>1</v>
      </c>
    </row>
    <row r="124" spans="1:16" x14ac:dyDescent="0.35">
      <c r="A124" s="1"/>
      <c r="B124" s="1"/>
      <c r="C124" s="1"/>
      <c r="D124" s="1"/>
      <c r="E124" s="1"/>
      <c r="F124" s="1" t="s">
        <v>124</v>
      </c>
      <c r="G124" s="1"/>
      <c r="H124" s="1"/>
      <c r="I124" s="1"/>
      <c r="J124" s="4">
        <f>ROUND(J97+SUM(J104:J105)+J110+J113+J120+J123,5)</f>
        <v>235644.85</v>
      </c>
      <c r="K124" s="5"/>
      <c r="L124" s="4">
        <f>ROUND(L97+SUM(L104:L105)+L110+L113+L120+L123,5)</f>
        <v>227778.35</v>
      </c>
      <c r="M124" s="5"/>
      <c r="N124" s="4">
        <f>ROUND((J124-L124),5)</f>
        <v>7866.5</v>
      </c>
      <c r="O124" s="5"/>
      <c r="P124" s="6">
        <f>ROUND(IF(L124=0, IF(J124=0, 0, 1), J124/L124),5)</f>
        <v>1.03454</v>
      </c>
    </row>
    <row r="125" spans="1:16" x14ac:dyDescent="0.35">
      <c r="A125" s="1"/>
      <c r="B125" s="1"/>
      <c r="C125" s="1"/>
      <c r="D125" s="1"/>
      <c r="E125" s="1"/>
      <c r="F125" s="1" t="s">
        <v>125</v>
      </c>
      <c r="G125" s="1"/>
      <c r="H125" s="1"/>
      <c r="I125" s="1"/>
      <c r="J125" s="4"/>
      <c r="K125" s="5"/>
      <c r="L125" s="4"/>
      <c r="M125" s="5"/>
      <c r="N125" s="4"/>
      <c r="O125" s="5"/>
      <c r="P125" s="6"/>
    </row>
    <row r="126" spans="1:16" x14ac:dyDescent="0.35">
      <c r="A126" s="1"/>
      <c r="B126" s="1"/>
      <c r="C126" s="1"/>
      <c r="D126" s="1"/>
      <c r="E126" s="1"/>
      <c r="F126" s="1"/>
      <c r="G126" s="1" t="s">
        <v>126</v>
      </c>
      <c r="H126" s="1"/>
      <c r="I126" s="1"/>
      <c r="J126" s="4"/>
      <c r="K126" s="5"/>
      <c r="L126" s="4"/>
      <c r="M126" s="5"/>
      <c r="N126" s="4"/>
      <c r="O126" s="5"/>
      <c r="P126" s="6"/>
    </row>
    <row r="127" spans="1:16" x14ac:dyDescent="0.35">
      <c r="A127" s="1"/>
      <c r="B127" s="1"/>
      <c r="C127" s="1"/>
      <c r="D127" s="1"/>
      <c r="E127" s="1"/>
      <c r="F127" s="1"/>
      <c r="G127" s="1"/>
      <c r="H127" s="1" t="s">
        <v>127</v>
      </c>
      <c r="I127" s="1"/>
      <c r="J127" s="4">
        <v>1050</v>
      </c>
      <c r="K127" s="5"/>
      <c r="L127" s="4">
        <v>1000</v>
      </c>
      <c r="M127" s="5"/>
      <c r="N127" s="4">
        <f>ROUND((J127-L127),5)</f>
        <v>50</v>
      </c>
      <c r="O127" s="5"/>
      <c r="P127" s="6">
        <f>ROUND(IF(L127=0, IF(J127=0, 0, 1), J127/L127),5)</f>
        <v>1.05</v>
      </c>
    </row>
    <row r="128" spans="1:16" x14ac:dyDescent="0.35">
      <c r="A128" s="1"/>
      <c r="B128" s="1"/>
      <c r="C128" s="1"/>
      <c r="D128" s="1"/>
      <c r="E128" s="1"/>
      <c r="F128" s="1"/>
      <c r="G128" s="1"/>
      <c r="H128" s="1" t="s">
        <v>128</v>
      </c>
      <c r="I128" s="1"/>
      <c r="J128" s="4">
        <v>4096.1000000000004</v>
      </c>
      <c r="K128" s="5"/>
      <c r="L128" s="4">
        <v>4096</v>
      </c>
      <c r="M128" s="5"/>
      <c r="N128" s="4">
        <f>ROUND((J128-L128),5)</f>
        <v>0.1</v>
      </c>
      <c r="O128" s="5"/>
      <c r="P128" s="6">
        <f>ROUND(IF(L128=0, IF(J128=0, 0, 1), J128/L128),5)</f>
        <v>1.0000199999999999</v>
      </c>
    </row>
    <row r="129" spans="1:16" ht="15" thickBot="1" x14ac:dyDescent="0.4">
      <c r="A129" s="1"/>
      <c r="B129" s="1"/>
      <c r="C129" s="1"/>
      <c r="D129" s="1"/>
      <c r="E129" s="1"/>
      <c r="F129" s="1"/>
      <c r="G129" s="1"/>
      <c r="H129" s="1" t="s">
        <v>129</v>
      </c>
      <c r="I129" s="1"/>
      <c r="J129" s="7">
        <v>0</v>
      </c>
      <c r="K129" s="5"/>
      <c r="L129" s="7">
        <v>0</v>
      </c>
      <c r="M129" s="5"/>
      <c r="N129" s="7">
        <f>ROUND((J129-L129),5)</f>
        <v>0</v>
      </c>
      <c r="O129" s="5"/>
      <c r="P129" s="8">
        <f>ROUND(IF(L129=0, IF(J129=0, 0, 1), J129/L129),5)</f>
        <v>0</v>
      </c>
    </row>
    <row r="130" spans="1:16" x14ac:dyDescent="0.35">
      <c r="A130" s="1"/>
      <c r="B130" s="1"/>
      <c r="C130" s="1"/>
      <c r="D130" s="1"/>
      <c r="E130" s="1"/>
      <c r="F130" s="1"/>
      <c r="G130" s="1" t="s">
        <v>130</v>
      </c>
      <c r="H130" s="1"/>
      <c r="I130" s="1"/>
      <c r="J130" s="4">
        <f>ROUND(SUM(J126:J129),5)</f>
        <v>5146.1000000000004</v>
      </c>
      <c r="K130" s="5"/>
      <c r="L130" s="4">
        <f>ROUND(SUM(L126:L129),5)</f>
        <v>5096</v>
      </c>
      <c r="M130" s="5"/>
      <c r="N130" s="4">
        <f>ROUND((J130-L130),5)</f>
        <v>50.1</v>
      </c>
      <c r="O130" s="5"/>
      <c r="P130" s="6">
        <f>ROUND(IF(L130=0, IF(J130=0, 0, 1), J130/L130),5)</f>
        <v>1.00983</v>
      </c>
    </row>
    <row r="131" spans="1:16" x14ac:dyDescent="0.35">
      <c r="A131" s="1"/>
      <c r="B131" s="1"/>
      <c r="C131" s="1"/>
      <c r="D131" s="1"/>
      <c r="E131" s="1"/>
      <c r="F131" s="1"/>
      <c r="G131" s="1" t="s">
        <v>131</v>
      </c>
      <c r="H131" s="1"/>
      <c r="I131" s="1"/>
      <c r="J131" s="4">
        <v>1249.5999999999999</v>
      </c>
      <c r="K131" s="5"/>
      <c r="L131" s="4">
        <v>1019.2</v>
      </c>
      <c r="M131" s="5"/>
      <c r="N131" s="4">
        <f>ROUND((J131-L131),5)</f>
        <v>230.4</v>
      </c>
      <c r="O131" s="5"/>
      <c r="P131" s="6">
        <f>ROUND(IF(L131=0, IF(J131=0, 0, 1), J131/L131),5)</f>
        <v>1.2260599999999999</v>
      </c>
    </row>
    <row r="132" spans="1:16" x14ac:dyDescent="0.35">
      <c r="A132" s="1"/>
      <c r="B132" s="1"/>
      <c r="C132" s="1"/>
      <c r="D132" s="1"/>
      <c r="E132" s="1"/>
      <c r="F132" s="1"/>
      <c r="G132" s="1" t="s">
        <v>132</v>
      </c>
      <c r="H132" s="1"/>
      <c r="I132" s="1"/>
      <c r="J132" s="4"/>
      <c r="K132" s="5"/>
      <c r="L132" s="4"/>
      <c r="M132" s="5"/>
      <c r="N132" s="4"/>
      <c r="O132" s="5"/>
      <c r="P132" s="6"/>
    </row>
    <row r="133" spans="1:16" x14ac:dyDescent="0.35">
      <c r="A133" s="1"/>
      <c r="B133" s="1"/>
      <c r="C133" s="1"/>
      <c r="D133" s="1"/>
      <c r="E133" s="1"/>
      <c r="F133" s="1"/>
      <c r="G133" s="1"/>
      <c r="H133" s="1" t="s">
        <v>80</v>
      </c>
      <c r="I133" s="1"/>
      <c r="J133" s="4">
        <v>16.5</v>
      </c>
      <c r="K133" s="5"/>
      <c r="L133" s="4">
        <v>0</v>
      </c>
      <c r="M133" s="5"/>
      <c r="N133" s="4">
        <f>ROUND((J133-L133),5)</f>
        <v>16.5</v>
      </c>
      <c r="O133" s="5"/>
      <c r="P133" s="6">
        <f>ROUND(IF(L133=0, IF(J133=0, 0, 1), J133/L133),5)</f>
        <v>1</v>
      </c>
    </row>
    <row r="134" spans="1:16" ht="15" thickBot="1" x14ac:dyDescent="0.4">
      <c r="A134" s="1"/>
      <c r="B134" s="1"/>
      <c r="C134" s="1"/>
      <c r="D134" s="1"/>
      <c r="E134" s="1"/>
      <c r="F134" s="1"/>
      <c r="G134" s="1"/>
      <c r="H134" s="1" t="s">
        <v>133</v>
      </c>
      <c r="I134" s="1"/>
      <c r="J134" s="7">
        <v>8205</v>
      </c>
      <c r="K134" s="5"/>
      <c r="L134" s="7">
        <v>8213</v>
      </c>
      <c r="M134" s="5"/>
      <c r="N134" s="7">
        <f>ROUND((J134-L134),5)</f>
        <v>-8</v>
      </c>
      <c r="O134" s="5"/>
      <c r="P134" s="8">
        <f>ROUND(IF(L134=0, IF(J134=0, 0, 1), J134/L134),5)</f>
        <v>0.99902999999999997</v>
      </c>
    </row>
    <row r="135" spans="1:16" x14ac:dyDescent="0.35">
      <c r="A135" s="1"/>
      <c r="B135" s="1"/>
      <c r="C135" s="1"/>
      <c r="D135" s="1"/>
      <c r="E135" s="1"/>
      <c r="F135" s="1"/>
      <c r="G135" s="1" t="s">
        <v>134</v>
      </c>
      <c r="H135" s="1"/>
      <c r="I135" s="1"/>
      <c r="J135" s="4">
        <f>ROUND(SUM(J132:J134),5)</f>
        <v>8221.5</v>
      </c>
      <c r="K135" s="5"/>
      <c r="L135" s="4">
        <f>ROUND(SUM(L132:L134),5)</f>
        <v>8213</v>
      </c>
      <c r="M135" s="5"/>
      <c r="N135" s="4">
        <f>ROUND((J135-L135),5)</f>
        <v>8.5</v>
      </c>
      <c r="O135" s="5"/>
      <c r="P135" s="6">
        <f>ROUND(IF(L135=0, IF(J135=0, 0, 1), J135/L135),5)</f>
        <v>1.0010300000000001</v>
      </c>
    </row>
    <row r="136" spans="1:16" x14ac:dyDescent="0.35">
      <c r="A136" s="1"/>
      <c r="B136" s="1"/>
      <c r="C136" s="1"/>
      <c r="D136" s="1"/>
      <c r="E136" s="1"/>
      <c r="F136" s="1"/>
      <c r="G136" s="1" t="s">
        <v>135</v>
      </c>
      <c r="H136" s="1"/>
      <c r="I136" s="1"/>
      <c r="J136" s="4"/>
      <c r="K136" s="5"/>
      <c r="L136" s="4"/>
      <c r="M136" s="5"/>
      <c r="N136" s="4"/>
      <c r="O136" s="5"/>
      <c r="P136" s="6"/>
    </row>
    <row r="137" spans="1:16" ht="15" thickBot="1" x14ac:dyDescent="0.4">
      <c r="A137" s="1"/>
      <c r="B137" s="1"/>
      <c r="C137" s="1"/>
      <c r="D137" s="1"/>
      <c r="E137" s="1"/>
      <c r="F137" s="1"/>
      <c r="G137" s="1"/>
      <c r="H137" s="1" t="s">
        <v>83</v>
      </c>
      <c r="I137" s="1"/>
      <c r="J137" s="7">
        <v>0</v>
      </c>
      <c r="K137" s="5"/>
      <c r="L137" s="7">
        <v>0</v>
      </c>
      <c r="M137" s="5"/>
      <c r="N137" s="7">
        <f>ROUND((J137-L137),5)</f>
        <v>0</v>
      </c>
      <c r="O137" s="5"/>
      <c r="P137" s="8">
        <f>ROUND(IF(L137=0, IF(J137=0, 0, 1), J137/L137),5)</f>
        <v>0</v>
      </c>
    </row>
    <row r="138" spans="1:16" x14ac:dyDescent="0.35">
      <c r="A138" s="1"/>
      <c r="B138" s="1"/>
      <c r="C138" s="1"/>
      <c r="D138" s="1"/>
      <c r="E138" s="1"/>
      <c r="F138" s="1"/>
      <c r="G138" s="1" t="s">
        <v>136</v>
      </c>
      <c r="H138" s="1"/>
      <c r="I138" s="1"/>
      <c r="J138" s="4">
        <f>ROUND(SUM(J136:J137),5)</f>
        <v>0</v>
      </c>
      <c r="K138" s="5"/>
      <c r="L138" s="4">
        <f>ROUND(SUM(L136:L137),5)</f>
        <v>0</v>
      </c>
      <c r="M138" s="5"/>
      <c r="N138" s="4">
        <f>ROUND((J138-L138),5)</f>
        <v>0</v>
      </c>
      <c r="O138" s="5"/>
      <c r="P138" s="6">
        <f>ROUND(IF(L138=0, IF(J138=0, 0, 1), J138/L138),5)</f>
        <v>0</v>
      </c>
    </row>
    <row r="139" spans="1:16" x14ac:dyDescent="0.35">
      <c r="A139" s="1"/>
      <c r="B139" s="1"/>
      <c r="C139" s="1"/>
      <c r="D139" s="1"/>
      <c r="E139" s="1"/>
      <c r="F139" s="1"/>
      <c r="G139" s="1" t="s">
        <v>137</v>
      </c>
      <c r="H139" s="1"/>
      <c r="I139" s="1"/>
      <c r="J139" s="4"/>
      <c r="K139" s="5"/>
      <c r="L139" s="4"/>
      <c r="M139" s="5"/>
      <c r="N139" s="4"/>
      <c r="O139" s="5"/>
      <c r="P139" s="6"/>
    </row>
    <row r="140" spans="1:16" x14ac:dyDescent="0.35">
      <c r="A140" s="1"/>
      <c r="B140" s="1"/>
      <c r="C140" s="1"/>
      <c r="D140" s="1"/>
      <c r="E140" s="1"/>
      <c r="F140" s="1"/>
      <c r="G140" s="1"/>
      <c r="H140" s="1" t="s">
        <v>138</v>
      </c>
      <c r="I140" s="1"/>
      <c r="J140" s="4">
        <v>261.02999999999997</v>
      </c>
      <c r="K140" s="5"/>
      <c r="L140" s="4"/>
      <c r="M140" s="5"/>
      <c r="N140" s="4"/>
      <c r="O140" s="5"/>
      <c r="P140" s="6"/>
    </row>
    <row r="141" spans="1:16" x14ac:dyDescent="0.35">
      <c r="A141" s="1"/>
      <c r="B141" s="1"/>
      <c r="C141" s="1"/>
      <c r="D141" s="1"/>
      <c r="E141" s="1"/>
      <c r="F141" s="1"/>
      <c r="G141" s="1"/>
      <c r="H141" s="1" t="s">
        <v>139</v>
      </c>
      <c r="I141" s="1"/>
      <c r="J141" s="4">
        <v>31.34</v>
      </c>
      <c r="K141" s="5"/>
      <c r="L141" s="4">
        <v>0</v>
      </c>
      <c r="M141" s="5"/>
      <c r="N141" s="4">
        <f>ROUND((J141-L141),5)</f>
        <v>31.34</v>
      </c>
      <c r="O141" s="5"/>
      <c r="P141" s="6">
        <f>ROUND(IF(L141=0, IF(J141=0, 0, 1), J141/L141),5)</f>
        <v>1</v>
      </c>
    </row>
    <row r="142" spans="1:16" ht="15" thickBot="1" x14ac:dyDescent="0.4">
      <c r="A142" s="1"/>
      <c r="B142" s="1"/>
      <c r="C142" s="1"/>
      <c r="D142" s="1"/>
      <c r="E142" s="1"/>
      <c r="F142" s="1"/>
      <c r="G142" s="1"/>
      <c r="H142" s="1" t="s">
        <v>88</v>
      </c>
      <c r="I142" s="1"/>
      <c r="J142" s="4">
        <v>1632.85</v>
      </c>
      <c r="K142" s="5"/>
      <c r="L142" s="4">
        <v>900</v>
      </c>
      <c r="M142" s="5"/>
      <c r="N142" s="4">
        <f>ROUND((J142-L142),5)</f>
        <v>732.85</v>
      </c>
      <c r="O142" s="5"/>
      <c r="P142" s="6">
        <f>ROUND(IF(L142=0, IF(J142=0, 0, 1), J142/L142),5)</f>
        <v>1.8142799999999999</v>
      </c>
    </row>
    <row r="143" spans="1:16" ht="15" thickBot="1" x14ac:dyDescent="0.4">
      <c r="A143" s="1"/>
      <c r="B143" s="1"/>
      <c r="C143" s="1"/>
      <c r="D143" s="1"/>
      <c r="E143" s="1"/>
      <c r="F143" s="1"/>
      <c r="G143" s="1" t="s">
        <v>140</v>
      </c>
      <c r="H143" s="1"/>
      <c r="I143" s="1"/>
      <c r="J143" s="9">
        <f>ROUND(SUM(J139:J142),5)</f>
        <v>1925.22</v>
      </c>
      <c r="K143" s="5"/>
      <c r="L143" s="9">
        <f>ROUND(SUM(L139:L142),5)</f>
        <v>900</v>
      </c>
      <c r="M143" s="5"/>
      <c r="N143" s="9">
        <f>ROUND((J143-L143),5)</f>
        <v>1025.22</v>
      </c>
      <c r="O143" s="5"/>
      <c r="P143" s="10">
        <f>ROUND(IF(L143=0, IF(J143=0, 0, 1), J143/L143),5)</f>
        <v>2.1391300000000002</v>
      </c>
    </row>
    <row r="144" spans="1:16" x14ac:dyDescent="0.35">
      <c r="A144" s="1"/>
      <c r="B144" s="1"/>
      <c r="C144" s="1"/>
      <c r="D144" s="1"/>
      <c r="E144" s="1"/>
      <c r="F144" s="1" t="s">
        <v>141</v>
      </c>
      <c r="G144" s="1"/>
      <c r="H144" s="1"/>
      <c r="I144" s="1"/>
      <c r="J144" s="4">
        <f>ROUND(J125+SUM(J130:J131)+J135+J138+J143,5)</f>
        <v>16542.419999999998</v>
      </c>
      <c r="K144" s="5"/>
      <c r="L144" s="4">
        <f>ROUND(L125+SUM(L130:L131)+L135+L138+L143,5)</f>
        <v>15228.2</v>
      </c>
      <c r="M144" s="5"/>
      <c r="N144" s="4">
        <f>ROUND((J144-L144),5)</f>
        <v>1314.22</v>
      </c>
      <c r="O144" s="5"/>
      <c r="P144" s="6">
        <f>ROUND(IF(L144=0, IF(J144=0, 0, 1), J144/L144),5)</f>
        <v>1.0863</v>
      </c>
    </row>
    <row r="145" spans="1:16" x14ac:dyDescent="0.35">
      <c r="A145" s="1"/>
      <c r="B145" s="1"/>
      <c r="C145" s="1"/>
      <c r="D145" s="1"/>
      <c r="E145" s="1"/>
      <c r="F145" s="1" t="s">
        <v>142</v>
      </c>
      <c r="G145" s="1"/>
      <c r="H145" s="1"/>
      <c r="I145" s="1"/>
      <c r="J145" s="4"/>
      <c r="K145" s="5"/>
      <c r="L145" s="4"/>
      <c r="M145" s="5"/>
      <c r="N145" s="4"/>
      <c r="O145" s="5"/>
      <c r="P145" s="6"/>
    </row>
    <row r="146" spans="1:16" x14ac:dyDescent="0.35">
      <c r="A146" s="1"/>
      <c r="B146" s="1"/>
      <c r="C146" s="1"/>
      <c r="D146" s="1"/>
      <c r="E146" s="1"/>
      <c r="F146" s="1"/>
      <c r="G146" s="1" t="s">
        <v>143</v>
      </c>
      <c r="H146" s="1"/>
      <c r="I146" s="1"/>
      <c r="J146" s="4">
        <v>0</v>
      </c>
      <c r="K146" s="5"/>
      <c r="L146" s="4">
        <v>0</v>
      </c>
      <c r="M146" s="5"/>
      <c r="N146" s="4">
        <f>ROUND((J146-L146),5)</f>
        <v>0</v>
      </c>
      <c r="O146" s="5"/>
      <c r="P146" s="6">
        <f>ROUND(IF(L146=0, IF(J146=0, 0, 1), J146/L146),5)</f>
        <v>0</v>
      </c>
    </row>
    <row r="147" spans="1:16" x14ac:dyDescent="0.35">
      <c r="A147" s="1"/>
      <c r="B147" s="1"/>
      <c r="C147" s="1"/>
      <c r="D147" s="1"/>
      <c r="E147" s="1"/>
      <c r="F147" s="1"/>
      <c r="G147" s="1" t="s">
        <v>144</v>
      </c>
      <c r="H147" s="1"/>
      <c r="I147" s="1"/>
      <c r="J147" s="4"/>
      <c r="K147" s="5"/>
      <c r="L147" s="4"/>
      <c r="M147" s="5"/>
      <c r="N147" s="4"/>
      <c r="O147" s="5"/>
      <c r="P147" s="6"/>
    </row>
    <row r="148" spans="1:16" x14ac:dyDescent="0.35">
      <c r="A148" s="1"/>
      <c r="B148" s="1"/>
      <c r="C148" s="1"/>
      <c r="D148" s="1"/>
      <c r="E148" s="1"/>
      <c r="F148" s="1"/>
      <c r="G148" s="1"/>
      <c r="H148" s="1" t="s">
        <v>145</v>
      </c>
      <c r="I148" s="1"/>
      <c r="J148" s="4">
        <v>16.5</v>
      </c>
      <c r="K148" s="5"/>
      <c r="L148" s="4">
        <v>0</v>
      </c>
      <c r="M148" s="5"/>
      <c r="N148" s="4">
        <f>ROUND((J148-L148),5)</f>
        <v>16.5</v>
      </c>
      <c r="O148" s="5"/>
      <c r="P148" s="6">
        <f>ROUND(IF(L148=0, IF(J148=0, 0, 1), J148/L148),5)</f>
        <v>1</v>
      </c>
    </row>
    <row r="149" spans="1:16" x14ac:dyDescent="0.35">
      <c r="A149" s="1"/>
      <c r="B149" s="1"/>
      <c r="C149" s="1"/>
      <c r="D149" s="1"/>
      <c r="E149" s="1"/>
      <c r="F149" s="1"/>
      <c r="G149" s="1"/>
      <c r="H149" s="1" t="s">
        <v>146</v>
      </c>
      <c r="I149" s="1"/>
      <c r="J149" s="4">
        <v>7300</v>
      </c>
      <c r="K149" s="5"/>
      <c r="L149" s="4">
        <v>7358</v>
      </c>
      <c r="M149" s="5"/>
      <c r="N149" s="4">
        <f>ROUND((J149-L149),5)</f>
        <v>-58</v>
      </c>
      <c r="O149" s="5"/>
      <c r="P149" s="6">
        <f>ROUND(IF(L149=0, IF(J149=0, 0, 1), J149/L149),5)</f>
        <v>0.99212</v>
      </c>
    </row>
    <row r="150" spans="1:16" ht="15" thickBot="1" x14ac:dyDescent="0.4">
      <c r="A150" s="1"/>
      <c r="B150" s="1"/>
      <c r="C150" s="1"/>
      <c r="D150" s="1"/>
      <c r="E150" s="1"/>
      <c r="F150" s="1"/>
      <c r="G150" s="1"/>
      <c r="H150" s="1" t="s">
        <v>147</v>
      </c>
      <c r="I150" s="1"/>
      <c r="J150" s="7">
        <v>10555</v>
      </c>
      <c r="K150" s="5"/>
      <c r="L150" s="7">
        <v>10000</v>
      </c>
      <c r="M150" s="5"/>
      <c r="N150" s="7">
        <f>ROUND((J150-L150),5)</f>
        <v>555</v>
      </c>
      <c r="O150" s="5"/>
      <c r="P150" s="8">
        <f>ROUND(IF(L150=0, IF(J150=0, 0, 1), J150/L150),5)</f>
        <v>1.0555000000000001</v>
      </c>
    </row>
    <row r="151" spans="1:16" x14ac:dyDescent="0.35">
      <c r="A151" s="1"/>
      <c r="B151" s="1"/>
      <c r="C151" s="1"/>
      <c r="D151" s="1"/>
      <c r="E151" s="1"/>
      <c r="F151" s="1"/>
      <c r="G151" s="1" t="s">
        <v>148</v>
      </c>
      <c r="H151" s="1"/>
      <c r="I151" s="1"/>
      <c r="J151" s="4">
        <f>ROUND(SUM(J147:J150),5)</f>
        <v>17871.5</v>
      </c>
      <c r="K151" s="5"/>
      <c r="L151" s="4">
        <f>ROUND(SUM(L147:L150),5)</f>
        <v>17358</v>
      </c>
      <c r="M151" s="5"/>
      <c r="N151" s="4">
        <f>ROUND((J151-L151),5)</f>
        <v>513.5</v>
      </c>
      <c r="O151" s="5"/>
      <c r="P151" s="6">
        <f>ROUND(IF(L151=0, IF(J151=0, 0, 1), J151/L151),5)</f>
        <v>1.0295799999999999</v>
      </c>
    </row>
    <row r="152" spans="1:16" x14ac:dyDescent="0.35">
      <c r="A152" s="1"/>
      <c r="B152" s="1"/>
      <c r="C152" s="1"/>
      <c r="D152" s="1"/>
      <c r="E152" s="1"/>
      <c r="F152" s="1"/>
      <c r="G152" s="1" t="s">
        <v>149</v>
      </c>
      <c r="H152" s="1"/>
      <c r="I152" s="1"/>
      <c r="J152" s="4"/>
      <c r="K152" s="5"/>
      <c r="L152" s="4"/>
      <c r="M152" s="5"/>
      <c r="N152" s="4"/>
      <c r="O152" s="5"/>
      <c r="P152" s="6"/>
    </row>
    <row r="153" spans="1:16" ht="15" thickBot="1" x14ac:dyDescent="0.4">
      <c r="A153" s="1"/>
      <c r="B153" s="1"/>
      <c r="C153" s="1"/>
      <c r="D153" s="1"/>
      <c r="E153" s="1"/>
      <c r="F153" s="1"/>
      <c r="G153" s="1"/>
      <c r="H153" s="1" t="s">
        <v>83</v>
      </c>
      <c r="I153" s="1"/>
      <c r="J153" s="7">
        <v>0</v>
      </c>
      <c r="K153" s="5"/>
      <c r="L153" s="7">
        <v>0</v>
      </c>
      <c r="M153" s="5"/>
      <c r="N153" s="7">
        <f>ROUND((J153-L153),5)</f>
        <v>0</v>
      </c>
      <c r="O153" s="5"/>
      <c r="P153" s="8">
        <f>ROUND(IF(L153=0, IF(J153=0, 0, 1), J153/L153),5)</f>
        <v>0</v>
      </c>
    </row>
    <row r="154" spans="1:16" x14ac:dyDescent="0.35">
      <c r="A154" s="1"/>
      <c r="B154" s="1"/>
      <c r="C154" s="1"/>
      <c r="D154" s="1"/>
      <c r="E154" s="1"/>
      <c r="F154" s="1"/>
      <c r="G154" s="1" t="s">
        <v>150</v>
      </c>
      <c r="H154" s="1"/>
      <c r="I154" s="1"/>
      <c r="J154" s="4">
        <f>ROUND(SUM(J152:J153),5)</f>
        <v>0</v>
      </c>
      <c r="K154" s="5"/>
      <c r="L154" s="4">
        <f>ROUND(SUM(L152:L153),5)</f>
        <v>0</v>
      </c>
      <c r="M154" s="5"/>
      <c r="N154" s="4">
        <f>ROUND((J154-L154),5)</f>
        <v>0</v>
      </c>
      <c r="O154" s="5"/>
      <c r="P154" s="6">
        <f>ROUND(IF(L154=0, IF(J154=0, 0, 1), J154/L154),5)</f>
        <v>0</v>
      </c>
    </row>
    <row r="155" spans="1:16" x14ac:dyDescent="0.35">
      <c r="A155" s="1"/>
      <c r="B155" s="1"/>
      <c r="C155" s="1"/>
      <c r="D155" s="1"/>
      <c r="E155" s="1"/>
      <c r="F155" s="1"/>
      <c r="G155" s="1" t="s">
        <v>151</v>
      </c>
      <c r="H155" s="1"/>
      <c r="I155" s="1"/>
      <c r="J155" s="4"/>
      <c r="K155" s="5"/>
      <c r="L155" s="4"/>
      <c r="M155" s="5"/>
      <c r="N155" s="4"/>
      <c r="O155" s="5"/>
      <c r="P155" s="6"/>
    </row>
    <row r="156" spans="1:16" x14ac:dyDescent="0.35">
      <c r="A156" s="1"/>
      <c r="B156" s="1"/>
      <c r="C156" s="1"/>
      <c r="D156" s="1"/>
      <c r="E156" s="1"/>
      <c r="F156" s="1"/>
      <c r="G156" s="1"/>
      <c r="H156" s="1" t="s">
        <v>115</v>
      </c>
      <c r="I156" s="1"/>
      <c r="J156" s="4">
        <v>102.03</v>
      </c>
      <c r="K156" s="5"/>
      <c r="L156" s="4">
        <v>100</v>
      </c>
      <c r="M156" s="5"/>
      <c r="N156" s="4">
        <f>ROUND((J156-L156),5)</f>
        <v>2.0299999999999998</v>
      </c>
      <c r="O156" s="5"/>
      <c r="P156" s="6">
        <f>ROUND(IF(L156=0, IF(J156=0, 0, 1), J156/L156),5)</f>
        <v>1.0203</v>
      </c>
    </row>
    <row r="157" spans="1:16" ht="15" thickBot="1" x14ac:dyDescent="0.4">
      <c r="A157" s="1"/>
      <c r="B157" s="1"/>
      <c r="C157" s="1"/>
      <c r="D157" s="1"/>
      <c r="E157" s="1"/>
      <c r="F157" s="1"/>
      <c r="G157" s="1"/>
      <c r="H157" s="1" t="s">
        <v>118</v>
      </c>
      <c r="I157" s="1"/>
      <c r="J157" s="7">
        <v>58.47</v>
      </c>
      <c r="K157" s="5"/>
      <c r="L157" s="7">
        <v>150</v>
      </c>
      <c r="M157" s="5"/>
      <c r="N157" s="7">
        <f>ROUND((J157-L157),5)</f>
        <v>-91.53</v>
      </c>
      <c r="O157" s="5"/>
      <c r="P157" s="8">
        <f>ROUND(IF(L157=0, IF(J157=0, 0, 1), J157/L157),5)</f>
        <v>0.38979999999999998</v>
      </c>
    </row>
    <row r="158" spans="1:16" x14ac:dyDescent="0.35">
      <c r="A158" s="1"/>
      <c r="B158" s="1"/>
      <c r="C158" s="1"/>
      <c r="D158" s="1"/>
      <c r="E158" s="1"/>
      <c r="F158" s="1"/>
      <c r="G158" s="1" t="s">
        <v>152</v>
      </c>
      <c r="H158" s="1"/>
      <c r="I158" s="1"/>
      <c r="J158" s="4">
        <f>ROUND(SUM(J155:J157),5)</f>
        <v>160.5</v>
      </c>
      <c r="K158" s="5"/>
      <c r="L158" s="4">
        <f>ROUND(SUM(L155:L157),5)</f>
        <v>250</v>
      </c>
      <c r="M158" s="5"/>
      <c r="N158" s="4">
        <f>ROUND((J158-L158),5)</f>
        <v>-89.5</v>
      </c>
      <c r="O158" s="5"/>
      <c r="P158" s="6">
        <f>ROUND(IF(L158=0, IF(J158=0, 0, 1), J158/L158),5)</f>
        <v>0.64200000000000002</v>
      </c>
    </row>
    <row r="159" spans="1:16" x14ac:dyDescent="0.35">
      <c r="A159" s="1"/>
      <c r="B159" s="1"/>
      <c r="C159" s="1"/>
      <c r="D159" s="1"/>
      <c r="E159" s="1"/>
      <c r="F159" s="1"/>
      <c r="G159" s="1" t="s">
        <v>153</v>
      </c>
      <c r="H159" s="1"/>
      <c r="I159" s="1"/>
      <c r="J159" s="4"/>
      <c r="K159" s="5"/>
      <c r="L159" s="4"/>
      <c r="M159" s="5"/>
      <c r="N159" s="4"/>
      <c r="O159" s="5"/>
      <c r="P159" s="6"/>
    </row>
    <row r="160" spans="1:16" ht="15" thickBot="1" x14ac:dyDescent="0.4">
      <c r="A160" s="1"/>
      <c r="B160" s="1"/>
      <c r="C160" s="1"/>
      <c r="D160" s="1"/>
      <c r="E160" s="1"/>
      <c r="F160" s="1"/>
      <c r="G160" s="1"/>
      <c r="H160" s="1" t="s">
        <v>154</v>
      </c>
      <c r="I160" s="1"/>
      <c r="J160" s="4">
        <v>1640.02</v>
      </c>
      <c r="K160" s="5"/>
      <c r="L160" s="4">
        <v>0</v>
      </c>
      <c r="M160" s="5"/>
      <c r="N160" s="4">
        <f>ROUND((J160-L160),5)</f>
        <v>1640.02</v>
      </c>
      <c r="O160" s="5"/>
      <c r="P160" s="6">
        <f>ROUND(IF(L160=0, IF(J160=0, 0, 1), J160/L160),5)</f>
        <v>1</v>
      </c>
    </row>
    <row r="161" spans="1:16" ht="15" thickBot="1" x14ac:dyDescent="0.4">
      <c r="A161" s="1"/>
      <c r="B161" s="1"/>
      <c r="C161" s="1"/>
      <c r="D161" s="1"/>
      <c r="E161" s="1"/>
      <c r="F161" s="1"/>
      <c r="G161" s="1" t="s">
        <v>155</v>
      </c>
      <c r="H161" s="1"/>
      <c r="I161" s="1"/>
      <c r="J161" s="9">
        <f>ROUND(SUM(J159:J160),5)</f>
        <v>1640.02</v>
      </c>
      <c r="K161" s="5"/>
      <c r="L161" s="9">
        <f>ROUND(SUM(L159:L160),5)</f>
        <v>0</v>
      </c>
      <c r="M161" s="5"/>
      <c r="N161" s="9">
        <f>ROUND((J161-L161),5)</f>
        <v>1640.02</v>
      </c>
      <c r="O161" s="5"/>
      <c r="P161" s="10">
        <f>ROUND(IF(L161=0, IF(J161=0, 0, 1), J161/L161),5)</f>
        <v>1</v>
      </c>
    </row>
    <row r="162" spans="1:16" x14ac:dyDescent="0.35">
      <c r="A162" s="1"/>
      <c r="B162" s="1"/>
      <c r="C162" s="1"/>
      <c r="D162" s="1"/>
      <c r="E162" s="1"/>
      <c r="F162" s="1" t="s">
        <v>156</v>
      </c>
      <c r="G162" s="1"/>
      <c r="H162" s="1"/>
      <c r="I162" s="1"/>
      <c r="J162" s="4">
        <f>ROUND(SUM(J145:J146)+J151+J154+J158+J161,5)</f>
        <v>19672.02</v>
      </c>
      <c r="K162" s="5"/>
      <c r="L162" s="4">
        <f>ROUND(SUM(L145:L146)+L151+L154+L158+L161,5)</f>
        <v>17608</v>
      </c>
      <c r="M162" s="5"/>
      <c r="N162" s="4">
        <f>ROUND((J162-L162),5)</f>
        <v>2064.02</v>
      </c>
      <c r="O162" s="5"/>
      <c r="P162" s="6">
        <f>ROUND(IF(L162=0, IF(J162=0, 0, 1), J162/L162),5)</f>
        <v>1.1172200000000001</v>
      </c>
    </row>
    <row r="163" spans="1:16" x14ac:dyDescent="0.35">
      <c r="A163" s="1"/>
      <c r="B163" s="1"/>
      <c r="C163" s="1"/>
      <c r="D163" s="1"/>
      <c r="E163" s="1"/>
      <c r="F163" s="1" t="s">
        <v>157</v>
      </c>
      <c r="G163" s="1"/>
      <c r="H163" s="1"/>
      <c r="I163" s="1"/>
      <c r="J163" s="4"/>
      <c r="K163" s="5"/>
      <c r="L163" s="4"/>
      <c r="M163" s="5"/>
      <c r="N163" s="4"/>
      <c r="O163" s="5"/>
      <c r="P163" s="6"/>
    </row>
    <row r="164" spans="1:16" x14ac:dyDescent="0.35">
      <c r="A164" s="1"/>
      <c r="B164" s="1"/>
      <c r="C164" s="1"/>
      <c r="D164" s="1"/>
      <c r="E164" s="1"/>
      <c r="F164" s="1"/>
      <c r="G164" s="1" t="s">
        <v>158</v>
      </c>
      <c r="H164" s="1"/>
      <c r="I164" s="1"/>
      <c r="J164" s="4"/>
      <c r="K164" s="5"/>
      <c r="L164" s="4"/>
      <c r="M164" s="5"/>
      <c r="N164" s="4"/>
      <c r="O164" s="5"/>
      <c r="P164" s="6"/>
    </row>
    <row r="165" spans="1:16" x14ac:dyDescent="0.35">
      <c r="A165" s="1"/>
      <c r="B165" s="1"/>
      <c r="C165" s="1"/>
      <c r="D165" s="1"/>
      <c r="E165" s="1"/>
      <c r="F165" s="1"/>
      <c r="G165" s="1"/>
      <c r="H165" s="1" t="s">
        <v>159</v>
      </c>
      <c r="I165" s="1"/>
      <c r="J165" s="4">
        <v>0</v>
      </c>
      <c r="K165" s="5"/>
      <c r="L165" s="4">
        <v>0</v>
      </c>
      <c r="M165" s="5"/>
      <c r="N165" s="4">
        <f>ROUND((J165-L165),5)</f>
        <v>0</v>
      </c>
      <c r="O165" s="5"/>
      <c r="P165" s="6">
        <f>ROUND(IF(L165=0, IF(J165=0, 0, 1), J165/L165),5)</f>
        <v>0</v>
      </c>
    </row>
    <row r="166" spans="1:16" x14ac:dyDescent="0.35">
      <c r="A166" s="1"/>
      <c r="B166" s="1"/>
      <c r="C166" s="1"/>
      <c r="D166" s="1"/>
      <c r="E166" s="1"/>
      <c r="F166" s="1"/>
      <c r="G166" s="1"/>
      <c r="H166" s="1" t="s">
        <v>160</v>
      </c>
      <c r="I166" s="1"/>
      <c r="J166" s="4">
        <v>99447.47</v>
      </c>
      <c r="K166" s="5"/>
      <c r="L166" s="4">
        <v>97146.22</v>
      </c>
      <c r="M166" s="5"/>
      <c r="N166" s="4">
        <f>ROUND((J166-L166),5)</f>
        <v>2301.25</v>
      </c>
      <c r="O166" s="5"/>
      <c r="P166" s="6">
        <f>ROUND(IF(L166=0, IF(J166=0, 0, 1), J166/L166),5)</f>
        <v>1.02369</v>
      </c>
    </row>
    <row r="167" spans="1:16" ht="15" thickBot="1" x14ac:dyDescent="0.4">
      <c r="A167" s="1"/>
      <c r="B167" s="1"/>
      <c r="C167" s="1"/>
      <c r="D167" s="1"/>
      <c r="E167" s="1"/>
      <c r="F167" s="1"/>
      <c r="G167" s="1"/>
      <c r="H167" s="1" t="s">
        <v>161</v>
      </c>
      <c r="I167" s="1"/>
      <c r="J167" s="7">
        <v>44491.02</v>
      </c>
      <c r="K167" s="5"/>
      <c r="L167" s="7">
        <v>43680</v>
      </c>
      <c r="M167" s="5"/>
      <c r="N167" s="7">
        <f>ROUND((J167-L167),5)</f>
        <v>811.02</v>
      </c>
      <c r="O167" s="5"/>
      <c r="P167" s="8">
        <f>ROUND(IF(L167=0, IF(J167=0, 0, 1), J167/L167),5)</f>
        <v>1.01857</v>
      </c>
    </row>
    <row r="168" spans="1:16" x14ac:dyDescent="0.35">
      <c r="A168" s="1"/>
      <c r="B168" s="1"/>
      <c r="C168" s="1"/>
      <c r="D168" s="1"/>
      <c r="E168" s="1"/>
      <c r="F168" s="1"/>
      <c r="G168" s="1" t="s">
        <v>162</v>
      </c>
      <c r="H168" s="1"/>
      <c r="I168" s="1"/>
      <c r="J168" s="4">
        <f>ROUND(SUM(J164:J167),5)</f>
        <v>143938.49</v>
      </c>
      <c r="K168" s="5"/>
      <c r="L168" s="4">
        <f>ROUND(SUM(L164:L167),5)</f>
        <v>140826.22</v>
      </c>
      <c r="M168" s="5"/>
      <c r="N168" s="4">
        <f>ROUND((J168-L168),5)</f>
        <v>3112.27</v>
      </c>
      <c r="O168" s="5"/>
      <c r="P168" s="6">
        <f>ROUND(IF(L168=0, IF(J168=0, 0, 1), J168/L168),5)</f>
        <v>1.0221</v>
      </c>
    </row>
    <row r="169" spans="1:16" x14ac:dyDescent="0.35">
      <c r="A169" s="1"/>
      <c r="B169" s="1"/>
      <c r="C169" s="1"/>
      <c r="D169" s="1"/>
      <c r="E169" s="1"/>
      <c r="F169" s="1"/>
      <c r="G169" s="1" t="s">
        <v>163</v>
      </c>
      <c r="H169" s="1"/>
      <c r="I169" s="1"/>
      <c r="J169" s="4">
        <v>45850.2</v>
      </c>
      <c r="K169" s="5"/>
      <c r="L169" s="4">
        <v>47597.88</v>
      </c>
      <c r="M169" s="5"/>
      <c r="N169" s="4">
        <f>ROUND((J169-L169),5)</f>
        <v>-1747.68</v>
      </c>
      <c r="O169" s="5"/>
      <c r="P169" s="6">
        <f>ROUND(IF(L169=0, IF(J169=0, 0, 1), J169/L169),5)</f>
        <v>0.96328000000000003</v>
      </c>
    </row>
    <row r="170" spans="1:16" x14ac:dyDescent="0.35">
      <c r="A170" s="1"/>
      <c r="B170" s="1"/>
      <c r="C170" s="1"/>
      <c r="D170" s="1"/>
      <c r="E170" s="1"/>
      <c r="F170" s="1"/>
      <c r="G170" s="1" t="s">
        <v>164</v>
      </c>
      <c r="H170" s="1"/>
      <c r="I170" s="1"/>
      <c r="J170" s="4"/>
      <c r="K170" s="5"/>
      <c r="L170" s="4"/>
      <c r="M170" s="5"/>
      <c r="N170" s="4"/>
      <c r="O170" s="5"/>
      <c r="P170" s="6"/>
    </row>
    <row r="171" spans="1:16" ht="15" thickBot="1" x14ac:dyDescent="0.4">
      <c r="A171" s="1"/>
      <c r="B171" s="1"/>
      <c r="C171" s="1"/>
      <c r="D171" s="1"/>
      <c r="E171" s="1"/>
      <c r="F171" s="1"/>
      <c r="G171" s="1"/>
      <c r="H171" s="1" t="s">
        <v>145</v>
      </c>
      <c r="I171" s="1"/>
      <c r="J171" s="7">
        <v>64783.03</v>
      </c>
      <c r="K171" s="5"/>
      <c r="L171" s="7">
        <v>63547.24</v>
      </c>
      <c r="M171" s="5"/>
      <c r="N171" s="7">
        <f>ROUND((J171-L171),5)</f>
        <v>1235.79</v>
      </c>
      <c r="O171" s="5"/>
      <c r="P171" s="8">
        <f>ROUND(IF(L171=0, IF(J171=0, 0, 1), J171/L171),5)</f>
        <v>1.01945</v>
      </c>
    </row>
    <row r="172" spans="1:16" x14ac:dyDescent="0.35">
      <c r="A172" s="1"/>
      <c r="B172" s="1"/>
      <c r="C172" s="1"/>
      <c r="D172" s="1"/>
      <c r="E172" s="1"/>
      <c r="F172" s="1"/>
      <c r="G172" s="1" t="s">
        <v>165</v>
      </c>
      <c r="H172" s="1"/>
      <c r="I172" s="1"/>
      <c r="J172" s="4">
        <f>ROUND(SUM(J170:J171),5)</f>
        <v>64783.03</v>
      </c>
      <c r="K172" s="5"/>
      <c r="L172" s="4">
        <f>ROUND(SUM(L170:L171),5)</f>
        <v>63547.24</v>
      </c>
      <c r="M172" s="5"/>
      <c r="N172" s="4">
        <f>ROUND((J172-L172),5)</f>
        <v>1235.79</v>
      </c>
      <c r="O172" s="5"/>
      <c r="P172" s="6">
        <f>ROUND(IF(L172=0, IF(J172=0, 0, 1), J172/L172),5)</f>
        <v>1.01945</v>
      </c>
    </row>
    <row r="173" spans="1:16" x14ac:dyDescent="0.35">
      <c r="A173" s="1"/>
      <c r="B173" s="1"/>
      <c r="C173" s="1"/>
      <c r="D173" s="1"/>
      <c r="E173" s="1"/>
      <c r="F173" s="1"/>
      <c r="G173" s="1" t="s">
        <v>166</v>
      </c>
      <c r="H173" s="1"/>
      <c r="I173" s="1"/>
      <c r="J173" s="4"/>
      <c r="K173" s="5"/>
      <c r="L173" s="4"/>
      <c r="M173" s="5"/>
      <c r="N173" s="4"/>
      <c r="O173" s="5"/>
      <c r="P173" s="6"/>
    </row>
    <row r="174" spans="1:16" x14ac:dyDescent="0.35">
      <c r="A174" s="1"/>
      <c r="B174" s="1"/>
      <c r="C174" s="1"/>
      <c r="D174" s="1"/>
      <c r="E174" s="1"/>
      <c r="F174" s="1"/>
      <c r="G174" s="1"/>
      <c r="H174" s="1" t="s">
        <v>83</v>
      </c>
      <c r="I174" s="1"/>
      <c r="J174" s="4">
        <v>50</v>
      </c>
      <c r="K174" s="5"/>
      <c r="L174" s="4">
        <v>0</v>
      </c>
      <c r="M174" s="5"/>
      <c r="N174" s="4">
        <f>ROUND((J174-L174),5)</f>
        <v>50</v>
      </c>
      <c r="O174" s="5"/>
      <c r="P174" s="6">
        <f>ROUND(IF(L174=0, IF(J174=0, 0, 1), J174/L174),5)</f>
        <v>1</v>
      </c>
    </row>
    <row r="175" spans="1:16" ht="15" thickBot="1" x14ac:dyDescent="0.4">
      <c r="A175" s="1"/>
      <c r="B175" s="1"/>
      <c r="C175" s="1"/>
      <c r="D175" s="1"/>
      <c r="E175" s="1"/>
      <c r="F175" s="1"/>
      <c r="G175" s="1"/>
      <c r="H175" s="1" t="s">
        <v>167</v>
      </c>
      <c r="I175" s="1"/>
      <c r="J175" s="7">
        <v>0</v>
      </c>
      <c r="K175" s="5"/>
      <c r="L175" s="7">
        <v>0</v>
      </c>
      <c r="M175" s="5"/>
      <c r="N175" s="7">
        <f>ROUND((J175-L175),5)</f>
        <v>0</v>
      </c>
      <c r="O175" s="5"/>
      <c r="P175" s="8">
        <f>ROUND(IF(L175=0, IF(J175=0, 0, 1), J175/L175),5)</f>
        <v>0</v>
      </c>
    </row>
    <row r="176" spans="1:16" x14ac:dyDescent="0.35">
      <c r="A176" s="1"/>
      <c r="B176" s="1"/>
      <c r="C176" s="1"/>
      <c r="D176" s="1"/>
      <c r="E176" s="1"/>
      <c r="F176" s="1"/>
      <c r="G176" s="1" t="s">
        <v>168</v>
      </c>
      <c r="H176" s="1"/>
      <c r="I176" s="1"/>
      <c r="J176" s="4">
        <f>ROUND(SUM(J173:J175),5)</f>
        <v>50</v>
      </c>
      <c r="K176" s="5"/>
      <c r="L176" s="4">
        <f>ROUND(SUM(L173:L175),5)</f>
        <v>0</v>
      </c>
      <c r="M176" s="5"/>
      <c r="N176" s="4">
        <f>ROUND((J176-L176),5)</f>
        <v>50</v>
      </c>
      <c r="O176" s="5"/>
      <c r="P176" s="6">
        <f>ROUND(IF(L176=0, IF(J176=0, 0, 1), J176/L176),5)</f>
        <v>1</v>
      </c>
    </row>
    <row r="177" spans="1:16" x14ac:dyDescent="0.35">
      <c r="A177" s="1"/>
      <c r="B177" s="1"/>
      <c r="C177" s="1"/>
      <c r="D177" s="1"/>
      <c r="E177" s="1"/>
      <c r="F177" s="1"/>
      <c r="G177" s="1" t="s">
        <v>169</v>
      </c>
      <c r="H177" s="1"/>
      <c r="I177" s="1"/>
      <c r="J177" s="4"/>
      <c r="K177" s="5"/>
      <c r="L177" s="4"/>
      <c r="M177" s="5"/>
      <c r="N177" s="4"/>
      <c r="O177" s="5"/>
      <c r="P177" s="6"/>
    </row>
    <row r="178" spans="1:16" x14ac:dyDescent="0.35">
      <c r="A178" s="1"/>
      <c r="B178" s="1"/>
      <c r="C178" s="1"/>
      <c r="D178" s="1"/>
      <c r="E178" s="1"/>
      <c r="F178" s="1"/>
      <c r="G178" s="1"/>
      <c r="H178" s="1" t="s">
        <v>139</v>
      </c>
      <c r="I178" s="1"/>
      <c r="J178" s="4">
        <v>1528</v>
      </c>
      <c r="K178" s="5"/>
      <c r="L178" s="4">
        <v>1100</v>
      </c>
      <c r="M178" s="5"/>
      <c r="N178" s="4">
        <f>ROUND((J178-L178),5)</f>
        <v>428</v>
      </c>
      <c r="O178" s="5"/>
      <c r="P178" s="6">
        <f>ROUND(IF(L178=0, IF(J178=0, 0, 1), J178/L178),5)</f>
        <v>1.3890899999999999</v>
      </c>
    </row>
    <row r="179" spans="1:16" x14ac:dyDescent="0.35">
      <c r="A179" s="1"/>
      <c r="B179" s="1"/>
      <c r="C179" s="1"/>
      <c r="D179" s="1"/>
      <c r="E179" s="1"/>
      <c r="F179" s="1"/>
      <c r="G179" s="1"/>
      <c r="H179" s="1" t="s">
        <v>87</v>
      </c>
      <c r="I179" s="1"/>
      <c r="J179" s="4">
        <v>0</v>
      </c>
      <c r="K179" s="5"/>
      <c r="L179" s="4">
        <v>0</v>
      </c>
      <c r="M179" s="5"/>
      <c r="N179" s="4">
        <f>ROUND((J179-L179),5)</f>
        <v>0</v>
      </c>
      <c r="O179" s="5"/>
      <c r="P179" s="6">
        <f>ROUND(IF(L179=0, IF(J179=0, 0, 1), J179/L179),5)</f>
        <v>0</v>
      </c>
    </row>
    <row r="180" spans="1:16" x14ac:dyDescent="0.35">
      <c r="A180" s="1"/>
      <c r="B180" s="1"/>
      <c r="C180" s="1"/>
      <c r="D180" s="1"/>
      <c r="E180" s="1"/>
      <c r="F180" s="1"/>
      <c r="G180" s="1"/>
      <c r="H180" s="1" t="s">
        <v>88</v>
      </c>
      <c r="I180" s="1"/>
      <c r="J180" s="4">
        <v>1449.95</v>
      </c>
      <c r="K180" s="5"/>
      <c r="L180" s="4">
        <v>0</v>
      </c>
      <c r="M180" s="5"/>
      <c r="N180" s="4">
        <f>ROUND((J180-L180),5)</f>
        <v>1449.95</v>
      </c>
      <c r="O180" s="5"/>
      <c r="P180" s="6">
        <f>ROUND(IF(L180=0, IF(J180=0, 0, 1), J180/L180),5)</f>
        <v>1</v>
      </c>
    </row>
    <row r="181" spans="1:16" ht="15" thickBot="1" x14ac:dyDescent="0.4">
      <c r="A181" s="1"/>
      <c r="B181" s="1"/>
      <c r="C181" s="1"/>
      <c r="D181" s="1"/>
      <c r="E181" s="1"/>
      <c r="F181" s="1"/>
      <c r="G181" s="1"/>
      <c r="H181" s="1" t="s">
        <v>170</v>
      </c>
      <c r="I181" s="1"/>
      <c r="J181" s="7">
        <v>287.97000000000003</v>
      </c>
      <c r="K181" s="5"/>
      <c r="L181" s="7">
        <v>0</v>
      </c>
      <c r="M181" s="5"/>
      <c r="N181" s="7">
        <f>ROUND((J181-L181),5)</f>
        <v>287.97000000000003</v>
      </c>
      <c r="O181" s="5"/>
      <c r="P181" s="8">
        <f>ROUND(IF(L181=0, IF(J181=0, 0, 1), J181/L181),5)</f>
        <v>1</v>
      </c>
    </row>
    <row r="182" spans="1:16" x14ac:dyDescent="0.35">
      <c r="A182" s="1"/>
      <c r="B182" s="1"/>
      <c r="C182" s="1"/>
      <c r="D182" s="1"/>
      <c r="E182" s="1"/>
      <c r="F182" s="1"/>
      <c r="G182" s="1" t="s">
        <v>171</v>
      </c>
      <c r="H182" s="1"/>
      <c r="I182" s="1"/>
      <c r="J182" s="4">
        <f>ROUND(SUM(J177:J181),5)</f>
        <v>3265.92</v>
      </c>
      <c r="K182" s="5"/>
      <c r="L182" s="4">
        <f>ROUND(SUM(L177:L181),5)</f>
        <v>1100</v>
      </c>
      <c r="M182" s="5"/>
      <c r="N182" s="4">
        <f>ROUND((J182-L182),5)</f>
        <v>2165.92</v>
      </c>
      <c r="O182" s="5"/>
      <c r="P182" s="6">
        <f>ROUND(IF(L182=0, IF(J182=0, 0, 1), J182/L182),5)</f>
        <v>2.96902</v>
      </c>
    </row>
    <row r="183" spans="1:16" x14ac:dyDescent="0.35">
      <c r="A183" s="1"/>
      <c r="B183" s="1"/>
      <c r="C183" s="1"/>
      <c r="D183" s="1"/>
      <c r="E183" s="1"/>
      <c r="F183" s="1"/>
      <c r="G183" s="1" t="s">
        <v>172</v>
      </c>
      <c r="H183" s="1"/>
      <c r="I183" s="1"/>
      <c r="J183" s="4"/>
      <c r="K183" s="5"/>
      <c r="L183" s="4"/>
      <c r="M183" s="5"/>
      <c r="N183" s="4"/>
      <c r="O183" s="5"/>
      <c r="P183" s="6"/>
    </row>
    <row r="184" spans="1:16" ht="15" thickBot="1" x14ac:dyDescent="0.4">
      <c r="A184" s="1"/>
      <c r="B184" s="1"/>
      <c r="C184" s="1"/>
      <c r="D184" s="1"/>
      <c r="E184" s="1"/>
      <c r="F184" s="1"/>
      <c r="G184" s="1"/>
      <c r="H184" s="1" t="s">
        <v>173</v>
      </c>
      <c r="I184" s="1"/>
      <c r="J184" s="4">
        <v>11182</v>
      </c>
      <c r="K184" s="5"/>
      <c r="L184" s="4">
        <v>10680</v>
      </c>
      <c r="M184" s="5"/>
      <c r="N184" s="4">
        <f>ROUND((J184-L184),5)</f>
        <v>502</v>
      </c>
      <c r="O184" s="5"/>
      <c r="P184" s="6">
        <f>ROUND(IF(L184=0, IF(J184=0, 0, 1), J184/L184),5)</f>
        <v>1.0469999999999999</v>
      </c>
    </row>
    <row r="185" spans="1:16" ht="15" thickBot="1" x14ac:dyDescent="0.4">
      <c r="A185" s="1"/>
      <c r="B185" s="1"/>
      <c r="C185" s="1"/>
      <c r="D185" s="1"/>
      <c r="E185" s="1"/>
      <c r="F185" s="1"/>
      <c r="G185" s="1" t="s">
        <v>174</v>
      </c>
      <c r="H185" s="1"/>
      <c r="I185" s="1"/>
      <c r="J185" s="9">
        <f>ROUND(SUM(J183:J184),5)</f>
        <v>11182</v>
      </c>
      <c r="K185" s="5"/>
      <c r="L185" s="9">
        <f>ROUND(SUM(L183:L184),5)</f>
        <v>10680</v>
      </c>
      <c r="M185" s="5"/>
      <c r="N185" s="9">
        <f>ROUND((J185-L185),5)</f>
        <v>502</v>
      </c>
      <c r="O185" s="5"/>
      <c r="P185" s="10">
        <f>ROUND(IF(L185=0, IF(J185=0, 0, 1), J185/L185),5)</f>
        <v>1.0469999999999999</v>
      </c>
    </row>
    <row r="186" spans="1:16" x14ac:dyDescent="0.35">
      <c r="A186" s="1"/>
      <c r="B186" s="1"/>
      <c r="C186" s="1"/>
      <c r="D186" s="1"/>
      <c r="E186" s="1"/>
      <c r="F186" s="1" t="s">
        <v>175</v>
      </c>
      <c r="G186" s="1"/>
      <c r="H186" s="1"/>
      <c r="I186" s="1"/>
      <c r="J186" s="4">
        <f>ROUND(J163+SUM(J168:J169)+J172+J176+J182+J185,5)</f>
        <v>269069.64</v>
      </c>
      <c r="K186" s="5"/>
      <c r="L186" s="4">
        <f>ROUND(L163+SUM(L168:L169)+L172+L176+L182+L185,5)</f>
        <v>263751.34000000003</v>
      </c>
      <c r="M186" s="5"/>
      <c r="N186" s="4">
        <f>ROUND((J186-L186),5)</f>
        <v>5318.3</v>
      </c>
      <c r="O186" s="5"/>
      <c r="P186" s="6">
        <f>ROUND(IF(L186=0, IF(J186=0, 0, 1), J186/L186),5)</f>
        <v>1.02016</v>
      </c>
    </row>
    <row r="187" spans="1:16" x14ac:dyDescent="0.35">
      <c r="A187" s="1"/>
      <c r="B187" s="1"/>
      <c r="C187" s="1"/>
      <c r="D187" s="1"/>
      <c r="E187" s="1"/>
      <c r="F187" s="1" t="s">
        <v>176</v>
      </c>
      <c r="G187" s="1"/>
      <c r="H187" s="1"/>
      <c r="I187" s="1"/>
      <c r="J187" s="4"/>
      <c r="K187" s="5"/>
      <c r="L187" s="4"/>
      <c r="M187" s="5"/>
      <c r="N187" s="4"/>
      <c r="O187" s="5"/>
      <c r="P187" s="6"/>
    </row>
    <row r="188" spans="1:16" x14ac:dyDescent="0.35">
      <c r="A188" s="1"/>
      <c r="B188" s="1"/>
      <c r="C188" s="1"/>
      <c r="D188" s="1"/>
      <c r="E188" s="1"/>
      <c r="F188" s="1"/>
      <c r="G188" s="1" t="s">
        <v>177</v>
      </c>
      <c r="H188" s="1"/>
      <c r="I188" s="1"/>
      <c r="J188" s="4"/>
      <c r="K188" s="5"/>
      <c r="L188" s="4"/>
      <c r="M188" s="5"/>
      <c r="N188" s="4"/>
      <c r="O188" s="5"/>
      <c r="P188" s="6"/>
    </row>
    <row r="189" spans="1:16" ht="15" thickBot="1" x14ac:dyDescent="0.4">
      <c r="A189" s="1"/>
      <c r="B189" s="1"/>
      <c r="C189" s="1"/>
      <c r="D189" s="1"/>
      <c r="E189" s="1"/>
      <c r="F189" s="1"/>
      <c r="G189" s="1"/>
      <c r="H189" s="1" t="s">
        <v>178</v>
      </c>
      <c r="I189" s="1"/>
      <c r="J189" s="7">
        <v>54873.62</v>
      </c>
      <c r="K189" s="5"/>
      <c r="L189" s="7">
        <v>54751.4</v>
      </c>
      <c r="M189" s="5"/>
      <c r="N189" s="7">
        <f>ROUND((J189-L189),5)</f>
        <v>122.22</v>
      </c>
      <c r="O189" s="5"/>
      <c r="P189" s="8">
        <f>ROUND(IF(L189=0, IF(J189=0, 0, 1), J189/L189),5)</f>
        <v>1.00223</v>
      </c>
    </row>
    <row r="190" spans="1:16" x14ac:dyDescent="0.35">
      <c r="A190" s="1"/>
      <c r="B190" s="1"/>
      <c r="C190" s="1"/>
      <c r="D190" s="1"/>
      <c r="E190" s="1"/>
      <c r="F190" s="1"/>
      <c r="G190" s="1" t="s">
        <v>179</v>
      </c>
      <c r="H190" s="1"/>
      <c r="I190" s="1"/>
      <c r="J190" s="4">
        <f>ROUND(SUM(J188:J189),5)</f>
        <v>54873.62</v>
      </c>
      <c r="K190" s="5"/>
      <c r="L190" s="4">
        <f>ROUND(SUM(L188:L189),5)</f>
        <v>54751.4</v>
      </c>
      <c r="M190" s="5"/>
      <c r="N190" s="4">
        <f>ROUND((J190-L190),5)</f>
        <v>122.22</v>
      </c>
      <c r="O190" s="5"/>
      <c r="P190" s="6">
        <f>ROUND(IF(L190=0, IF(J190=0, 0, 1), J190/L190),5)</f>
        <v>1.00223</v>
      </c>
    </row>
    <row r="191" spans="1:16" x14ac:dyDescent="0.35">
      <c r="A191" s="1"/>
      <c r="B191" s="1"/>
      <c r="C191" s="1"/>
      <c r="D191" s="1"/>
      <c r="E191" s="1"/>
      <c r="F191" s="1"/>
      <c r="G191" s="1" t="s">
        <v>180</v>
      </c>
      <c r="H191" s="1"/>
      <c r="I191" s="1"/>
      <c r="J191" s="4">
        <v>15302.56</v>
      </c>
      <c r="K191" s="5"/>
      <c r="L191" s="4">
        <v>20228</v>
      </c>
      <c r="M191" s="5"/>
      <c r="N191" s="4">
        <f>ROUND((J191-L191),5)</f>
        <v>-4925.4399999999996</v>
      </c>
      <c r="O191" s="5"/>
      <c r="P191" s="6">
        <f>ROUND(IF(L191=0, IF(J191=0, 0, 1), J191/L191),5)</f>
        <v>0.75649999999999995</v>
      </c>
    </row>
    <row r="192" spans="1:16" x14ac:dyDescent="0.35">
      <c r="A192" s="1"/>
      <c r="B192" s="1"/>
      <c r="C192" s="1"/>
      <c r="D192" s="1"/>
      <c r="E192" s="1"/>
      <c r="F192" s="1"/>
      <c r="G192" s="1" t="s">
        <v>181</v>
      </c>
      <c r="H192" s="1"/>
      <c r="I192" s="1"/>
      <c r="J192" s="4"/>
      <c r="K192" s="5"/>
      <c r="L192" s="4"/>
      <c r="M192" s="5"/>
      <c r="N192" s="4"/>
      <c r="O192" s="5"/>
      <c r="P192" s="6"/>
    </row>
    <row r="193" spans="1:16" x14ac:dyDescent="0.35">
      <c r="A193" s="1"/>
      <c r="B193" s="1"/>
      <c r="C193" s="1"/>
      <c r="D193" s="1"/>
      <c r="E193" s="1"/>
      <c r="F193" s="1"/>
      <c r="G193" s="1"/>
      <c r="H193" s="1" t="s">
        <v>182</v>
      </c>
      <c r="I193" s="1"/>
      <c r="J193" s="4">
        <v>46594.92</v>
      </c>
      <c r="K193" s="5"/>
      <c r="L193" s="4">
        <v>34871</v>
      </c>
      <c r="M193" s="5"/>
      <c r="N193" s="4">
        <f>ROUND((J193-L193),5)</f>
        <v>11723.92</v>
      </c>
      <c r="O193" s="5"/>
      <c r="P193" s="6">
        <f>ROUND(IF(L193=0, IF(J193=0, 0, 1), J193/L193),5)</f>
        <v>1.3362099999999999</v>
      </c>
    </row>
    <row r="194" spans="1:16" ht="15" thickBot="1" x14ac:dyDescent="0.4">
      <c r="A194" s="1"/>
      <c r="B194" s="1"/>
      <c r="C194" s="1"/>
      <c r="D194" s="1"/>
      <c r="E194" s="1"/>
      <c r="F194" s="1"/>
      <c r="G194" s="1"/>
      <c r="H194" s="1" t="s">
        <v>183</v>
      </c>
      <c r="I194" s="1"/>
      <c r="J194" s="7">
        <v>0</v>
      </c>
      <c r="K194" s="5"/>
      <c r="L194" s="7">
        <v>0</v>
      </c>
      <c r="M194" s="5"/>
      <c r="N194" s="7">
        <f>ROUND((J194-L194),5)</f>
        <v>0</v>
      </c>
      <c r="O194" s="5"/>
      <c r="P194" s="8">
        <f>ROUND(IF(L194=0, IF(J194=0, 0, 1), J194/L194),5)</f>
        <v>0</v>
      </c>
    </row>
    <row r="195" spans="1:16" x14ac:dyDescent="0.35">
      <c r="A195" s="1"/>
      <c r="B195" s="1"/>
      <c r="C195" s="1"/>
      <c r="D195" s="1"/>
      <c r="E195" s="1"/>
      <c r="F195" s="1"/>
      <c r="G195" s="1" t="s">
        <v>184</v>
      </c>
      <c r="H195" s="1"/>
      <c r="I195" s="1"/>
      <c r="J195" s="4">
        <f>ROUND(SUM(J192:J194),5)</f>
        <v>46594.92</v>
      </c>
      <c r="K195" s="5"/>
      <c r="L195" s="4">
        <f>ROUND(SUM(L192:L194),5)</f>
        <v>34871</v>
      </c>
      <c r="M195" s="5"/>
      <c r="N195" s="4">
        <f>ROUND((J195-L195),5)</f>
        <v>11723.92</v>
      </c>
      <c r="O195" s="5"/>
      <c r="P195" s="6">
        <f>ROUND(IF(L195=0, IF(J195=0, 0, 1), J195/L195),5)</f>
        <v>1.3362099999999999</v>
      </c>
    </row>
    <row r="196" spans="1:16" x14ac:dyDescent="0.35">
      <c r="A196" s="1"/>
      <c r="B196" s="1"/>
      <c r="C196" s="1"/>
      <c r="D196" s="1"/>
      <c r="E196" s="1"/>
      <c r="F196" s="1"/>
      <c r="G196" s="1" t="s">
        <v>185</v>
      </c>
      <c r="H196" s="1"/>
      <c r="I196" s="1"/>
      <c r="J196" s="4"/>
      <c r="K196" s="5"/>
      <c r="L196" s="4"/>
      <c r="M196" s="5"/>
      <c r="N196" s="4"/>
      <c r="O196" s="5"/>
      <c r="P196" s="6"/>
    </row>
    <row r="197" spans="1:16" ht="15" thickBot="1" x14ac:dyDescent="0.4">
      <c r="A197" s="1"/>
      <c r="B197" s="1"/>
      <c r="C197" s="1"/>
      <c r="D197" s="1"/>
      <c r="E197" s="1"/>
      <c r="F197" s="1"/>
      <c r="G197" s="1"/>
      <c r="H197" s="1" t="s">
        <v>83</v>
      </c>
      <c r="I197" s="1"/>
      <c r="J197" s="7">
        <v>60.3</v>
      </c>
      <c r="K197" s="5"/>
      <c r="L197" s="7">
        <v>0</v>
      </c>
      <c r="M197" s="5"/>
      <c r="N197" s="7">
        <f>ROUND((J197-L197),5)</f>
        <v>60.3</v>
      </c>
      <c r="O197" s="5"/>
      <c r="P197" s="8">
        <f>ROUND(IF(L197=0, IF(J197=0, 0, 1), J197/L197),5)</f>
        <v>1</v>
      </c>
    </row>
    <row r="198" spans="1:16" x14ac:dyDescent="0.35">
      <c r="A198" s="1"/>
      <c r="B198" s="1"/>
      <c r="C198" s="1"/>
      <c r="D198" s="1"/>
      <c r="E198" s="1"/>
      <c r="F198" s="1"/>
      <c r="G198" s="1" t="s">
        <v>186</v>
      </c>
      <c r="H198" s="1"/>
      <c r="I198" s="1"/>
      <c r="J198" s="4">
        <f>ROUND(SUM(J196:J197),5)</f>
        <v>60.3</v>
      </c>
      <c r="K198" s="5"/>
      <c r="L198" s="4">
        <f>ROUND(SUM(L196:L197),5)</f>
        <v>0</v>
      </c>
      <c r="M198" s="5"/>
      <c r="N198" s="4">
        <f>ROUND((J198-L198),5)</f>
        <v>60.3</v>
      </c>
      <c r="O198" s="5"/>
      <c r="P198" s="6">
        <f>ROUND(IF(L198=0, IF(J198=0, 0, 1), J198/L198),5)</f>
        <v>1</v>
      </c>
    </row>
    <row r="199" spans="1:16" x14ac:dyDescent="0.35">
      <c r="A199" s="1"/>
      <c r="B199" s="1"/>
      <c r="C199" s="1"/>
      <c r="D199" s="1"/>
      <c r="E199" s="1"/>
      <c r="F199" s="1"/>
      <c r="G199" s="1" t="s">
        <v>187</v>
      </c>
      <c r="H199" s="1"/>
      <c r="I199" s="1"/>
      <c r="J199" s="4"/>
      <c r="K199" s="5"/>
      <c r="L199" s="4"/>
      <c r="M199" s="5"/>
      <c r="N199" s="4"/>
      <c r="O199" s="5"/>
      <c r="P199" s="6"/>
    </row>
    <row r="200" spans="1:16" ht="15" thickBot="1" x14ac:dyDescent="0.4">
      <c r="A200" s="1"/>
      <c r="B200" s="1"/>
      <c r="C200" s="1"/>
      <c r="D200" s="1"/>
      <c r="E200" s="1"/>
      <c r="F200" s="1"/>
      <c r="G200" s="1"/>
      <c r="H200" s="1" t="s">
        <v>139</v>
      </c>
      <c r="I200" s="1"/>
      <c r="J200" s="7">
        <v>223.66</v>
      </c>
      <c r="K200" s="5"/>
      <c r="L200" s="7">
        <v>0</v>
      </c>
      <c r="M200" s="5"/>
      <c r="N200" s="7">
        <f>ROUND((J200-L200),5)</f>
        <v>223.66</v>
      </c>
      <c r="O200" s="5"/>
      <c r="P200" s="8">
        <f>ROUND(IF(L200=0, IF(J200=0, 0, 1), J200/L200),5)</f>
        <v>1</v>
      </c>
    </row>
    <row r="201" spans="1:16" x14ac:dyDescent="0.35">
      <c r="A201" s="1"/>
      <c r="B201" s="1"/>
      <c r="C201" s="1"/>
      <c r="D201" s="1"/>
      <c r="E201" s="1"/>
      <c r="F201" s="1"/>
      <c r="G201" s="1" t="s">
        <v>188</v>
      </c>
      <c r="H201" s="1"/>
      <c r="I201" s="1"/>
      <c r="J201" s="4">
        <f>ROUND(SUM(J199:J200),5)</f>
        <v>223.66</v>
      </c>
      <c r="K201" s="5"/>
      <c r="L201" s="4">
        <f>ROUND(SUM(L199:L200),5)</f>
        <v>0</v>
      </c>
      <c r="M201" s="5"/>
      <c r="N201" s="4">
        <f>ROUND((J201-L201),5)</f>
        <v>223.66</v>
      </c>
      <c r="O201" s="5"/>
      <c r="P201" s="6">
        <f>ROUND(IF(L201=0, IF(J201=0, 0, 1), J201/L201),5)</f>
        <v>1</v>
      </c>
    </row>
    <row r="202" spans="1:16" x14ac:dyDescent="0.35">
      <c r="A202" s="1"/>
      <c r="B202" s="1"/>
      <c r="C202" s="1"/>
      <c r="D202" s="1"/>
      <c r="E202" s="1"/>
      <c r="F202" s="1"/>
      <c r="G202" s="1" t="s">
        <v>189</v>
      </c>
      <c r="H202" s="1"/>
      <c r="I202" s="1"/>
      <c r="J202" s="4"/>
      <c r="K202" s="5"/>
      <c r="L202" s="4"/>
      <c r="M202" s="5"/>
      <c r="N202" s="4"/>
      <c r="O202" s="5"/>
      <c r="P202" s="6"/>
    </row>
    <row r="203" spans="1:16" x14ac:dyDescent="0.35">
      <c r="A203" s="1"/>
      <c r="B203" s="1"/>
      <c r="C203" s="1"/>
      <c r="D203" s="1"/>
      <c r="E203" s="1"/>
      <c r="F203" s="1"/>
      <c r="G203" s="1"/>
      <c r="H203" s="1" t="s">
        <v>173</v>
      </c>
      <c r="I203" s="1"/>
      <c r="J203" s="4"/>
      <c r="K203" s="5"/>
      <c r="L203" s="4"/>
      <c r="M203" s="5"/>
      <c r="N203" s="4"/>
      <c r="O203" s="5"/>
      <c r="P203" s="6"/>
    </row>
    <row r="204" spans="1:16" x14ac:dyDescent="0.35">
      <c r="A204" s="1"/>
      <c r="B204" s="1"/>
      <c r="C204" s="1"/>
      <c r="D204" s="1"/>
      <c r="E204" s="1"/>
      <c r="F204" s="1"/>
      <c r="G204" s="1"/>
      <c r="H204" s="1"/>
      <c r="I204" s="1" t="s">
        <v>190</v>
      </c>
      <c r="J204" s="4">
        <v>12095</v>
      </c>
      <c r="K204" s="5"/>
      <c r="L204" s="4">
        <v>12080</v>
      </c>
      <c r="M204" s="5"/>
      <c r="N204" s="4">
        <f>ROUND((J204-L204),5)</f>
        <v>15</v>
      </c>
      <c r="O204" s="5"/>
      <c r="P204" s="6">
        <f>ROUND(IF(L204=0, IF(J204=0, 0, 1), J204/L204),5)</f>
        <v>1.0012399999999999</v>
      </c>
    </row>
    <row r="205" spans="1:16" x14ac:dyDescent="0.35">
      <c r="A205" s="1"/>
      <c r="B205" s="1"/>
      <c r="C205" s="1"/>
      <c r="D205" s="1"/>
      <c r="E205" s="1"/>
      <c r="F205" s="1"/>
      <c r="G205" s="1"/>
      <c r="H205" s="1"/>
      <c r="I205" s="1" t="s">
        <v>191</v>
      </c>
      <c r="J205" s="4">
        <v>4758.26</v>
      </c>
      <c r="K205" s="5"/>
      <c r="L205" s="4">
        <v>4160</v>
      </c>
      <c r="M205" s="5"/>
      <c r="N205" s="4">
        <f>ROUND((J205-L205),5)</f>
        <v>598.26</v>
      </c>
      <c r="O205" s="5"/>
      <c r="P205" s="6">
        <f>ROUND(IF(L205=0, IF(J205=0, 0, 1), J205/L205),5)</f>
        <v>1.14381</v>
      </c>
    </row>
    <row r="206" spans="1:16" ht="15" thickBot="1" x14ac:dyDescent="0.4">
      <c r="A206" s="1"/>
      <c r="B206" s="1"/>
      <c r="C206" s="1"/>
      <c r="D206" s="1"/>
      <c r="E206" s="1"/>
      <c r="F206" s="1"/>
      <c r="G206" s="1"/>
      <c r="H206" s="1"/>
      <c r="I206" s="1" t="s">
        <v>192</v>
      </c>
      <c r="J206" s="7">
        <v>1906.21</v>
      </c>
      <c r="K206" s="5"/>
      <c r="L206" s="7">
        <v>169.18</v>
      </c>
      <c r="M206" s="5"/>
      <c r="N206" s="7">
        <f>ROUND((J206-L206),5)</f>
        <v>1737.03</v>
      </c>
      <c r="O206" s="5"/>
      <c r="P206" s="8">
        <f>ROUND(IF(L206=0, IF(J206=0, 0, 1), J206/L206),5)</f>
        <v>11.26735</v>
      </c>
    </row>
    <row r="207" spans="1:16" x14ac:dyDescent="0.35">
      <c r="A207" s="1"/>
      <c r="B207" s="1"/>
      <c r="C207" s="1"/>
      <c r="D207" s="1"/>
      <c r="E207" s="1"/>
      <c r="F207" s="1"/>
      <c r="G207" s="1"/>
      <c r="H207" s="1" t="s">
        <v>193</v>
      </c>
      <c r="I207" s="1"/>
      <c r="J207" s="4">
        <f>ROUND(SUM(J203:J206),5)</f>
        <v>18759.47</v>
      </c>
      <c r="K207" s="5"/>
      <c r="L207" s="4">
        <f>ROUND(SUM(L203:L206),5)</f>
        <v>16409.18</v>
      </c>
      <c r="M207" s="5"/>
      <c r="N207" s="4">
        <f>ROUND((J207-L207),5)</f>
        <v>2350.29</v>
      </c>
      <c r="O207" s="5"/>
      <c r="P207" s="6">
        <f>ROUND(IF(L207=0, IF(J207=0, 0, 1), J207/L207),5)</f>
        <v>1.14323</v>
      </c>
    </row>
    <row r="208" spans="1:16" x14ac:dyDescent="0.35">
      <c r="A208" s="1"/>
      <c r="B208" s="1"/>
      <c r="C208" s="1"/>
      <c r="D208" s="1"/>
      <c r="E208" s="1"/>
      <c r="F208" s="1"/>
      <c r="G208" s="1"/>
      <c r="H208" s="1" t="s">
        <v>194</v>
      </c>
      <c r="I208" s="1"/>
      <c r="J208" s="4">
        <v>1617.81</v>
      </c>
      <c r="K208" s="5"/>
      <c r="L208" s="4"/>
      <c r="M208" s="5"/>
      <c r="N208" s="4"/>
      <c r="O208" s="5"/>
      <c r="P208" s="6"/>
    </row>
    <row r="209" spans="1:16" ht="15" thickBot="1" x14ac:dyDescent="0.4">
      <c r="A209" s="1"/>
      <c r="B209" s="1"/>
      <c r="C209" s="1"/>
      <c r="D209" s="1"/>
      <c r="E209" s="1"/>
      <c r="F209" s="1"/>
      <c r="G209" s="1"/>
      <c r="H209" s="1" t="s">
        <v>195</v>
      </c>
      <c r="I209" s="1"/>
      <c r="J209" s="7">
        <v>98.31</v>
      </c>
      <c r="K209" s="5"/>
      <c r="L209" s="7">
        <v>0</v>
      </c>
      <c r="M209" s="5"/>
      <c r="N209" s="7">
        <f>ROUND((J209-L209),5)</f>
        <v>98.31</v>
      </c>
      <c r="O209" s="5"/>
      <c r="P209" s="8">
        <f>ROUND(IF(L209=0, IF(J209=0, 0, 1), J209/L209),5)</f>
        <v>1</v>
      </c>
    </row>
    <row r="210" spans="1:16" x14ac:dyDescent="0.35">
      <c r="A210" s="1"/>
      <c r="B210" s="1"/>
      <c r="C210" s="1"/>
      <c r="D210" s="1"/>
      <c r="E210" s="1"/>
      <c r="F210" s="1"/>
      <c r="G210" s="1" t="s">
        <v>196</v>
      </c>
      <c r="H210" s="1"/>
      <c r="I210" s="1"/>
      <c r="J210" s="4">
        <f>ROUND(J202+SUM(J207:J209),5)</f>
        <v>20475.59</v>
      </c>
      <c r="K210" s="5"/>
      <c r="L210" s="4">
        <f>ROUND(L202+SUM(L207:L209),5)</f>
        <v>16409.18</v>
      </c>
      <c r="M210" s="5"/>
      <c r="N210" s="4">
        <f>ROUND((J210-L210),5)</f>
        <v>4066.41</v>
      </c>
      <c r="O210" s="5"/>
      <c r="P210" s="6">
        <f>ROUND(IF(L210=0, IF(J210=0, 0, 1), J210/L210),5)</f>
        <v>1.2478100000000001</v>
      </c>
    </row>
    <row r="211" spans="1:16" ht="15" thickBot="1" x14ac:dyDescent="0.4">
      <c r="A211" s="1"/>
      <c r="B211" s="1"/>
      <c r="C211" s="1"/>
      <c r="D211" s="1"/>
      <c r="E211" s="1"/>
      <c r="F211" s="1"/>
      <c r="G211" s="1" t="s">
        <v>197</v>
      </c>
      <c r="H211" s="1"/>
      <c r="I211" s="1"/>
      <c r="J211" s="7">
        <v>0</v>
      </c>
      <c r="K211" s="5"/>
      <c r="L211" s="7">
        <v>835.6</v>
      </c>
      <c r="M211" s="5"/>
      <c r="N211" s="7">
        <f>ROUND((J211-L211),5)</f>
        <v>-835.6</v>
      </c>
      <c r="O211" s="5"/>
      <c r="P211" s="8">
        <f>ROUND(IF(L211=0, IF(J211=0, 0, 1), J211/L211),5)</f>
        <v>0</v>
      </c>
    </row>
    <row r="212" spans="1:16" x14ac:dyDescent="0.35">
      <c r="A212" s="1"/>
      <c r="B212" s="1"/>
      <c r="C212" s="1"/>
      <c r="D212" s="1"/>
      <c r="E212" s="1"/>
      <c r="F212" s="1" t="s">
        <v>198</v>
      </c>
      <c r="G212" s="1"/>
      <c r="H212" s="1"/>
      <c r="I212" s="1"/>
      <c r="J212" s="4">
        <f>ROUND(J187+SUM(J190:J191)+J195+J198+J201+SUM(J210:J211),5)</f>
        <v>137530.65</v>
      </c>
      <c r="K212" s="5"/>
      <c r="L212" s="4">
        <f>ROUND(L187+SUM(L190:L191)+L195+L198+L201+SUM(L210:L211),5)</f>
        <v>127095.18</v>
      </c>
      <c r="M212" s="5"/>
      <c r="N212" s="4">
        <f>ROUND((J212-L212),5)</f>
        <v>10435.469999999999</v>
      </c>
      <c r="O212" s="5"/>
      <c r="P212" s="6">
        <f>ROUND(IF(L212=0, IF(J212=0, 0, 1), J212/L212),5)</f>
        <v>1.0821099999999999</v>
      </c>
    </row>
    <row r="213" spans="1:16" x14ac:dyDescent="0.35">
      <c r="A213" s="1"/>
      <c r="B213" s="1"/>
      <c r="C213" s="1"/>
      <c r="D213" s="1"/>
      <c r="E213" s="1"/>
      <c r="F213" s="1" t="s">
        <v>199</v>
      </c>
      <c r="G213" s="1"/>
      <c r="H213" s="1"/>
      <c r="I213" s="1"/>
      <c r="J213" s="4"/>
      <c r="K213" s="5"/>
      <c r="L213" s="4"/>
      <c r="M213" s="5"/>
      <c r="N213" s="4"/>
      <c r="O213" s="5"/>
      <c r="P213" s="6"/>
    </row>
    <row r="214" spans="1:16" x14ac:dyDescent="0.35">
      <c r="A214" s="1"/>
      <c r="B214" s="1"/>
      <c r="C214" s="1"/>
      <c r="D214" s="1"/>
      <c r="E214" s="1"/>
      <c r="F214" s="1"/>
      <c r="G214" s="1" t="s">
        <v>200</v>
      </c>
      <c r="H214" s="1"/>
      <c r="I214" s="1"/>
      <c r="J214" s="4"/>
      <c r="K214" s="5"/>
      <c r="L214" s="4"/>
      <c r="M214" s="5"/>
      <c r="N214" s="4"/>
      <c r="O214" s="5"/>
      <c r="P214" s="6"/>
    </row>
    <row r="215" spans="1:16" ht="15" thickBot="1" x14ac:dyDescent="0.4">
      <c r="A215" s="1"/>
      <c r="B215" s="1"/>
      <c r="C215" s="1"/>
      <c r="D215" s="1"/>
      <c r="E215" s="1"/>
      <c r="F215" s="1"/>
      <c r="G215" s="1"/>
      <c r="H215" s="1" t="s">
        <v>201</v>
      </c>
      <c r="I215" s="1"/>
      <c r="J215" s="7">
        <v>0</v>
      </c>
      <c r="K215" s="5"/>
      <c r="L215" s="7">
        <v>0</v>
      </c>
      <c r="M215" s="5"/>
      <c r="N215" s="7">
        <f>ROUND((J215-L215),5)</f>
        <v>0</v>
      </c>
      <c r="O215" s="5"/>
      <c r="P215" s="8">
        <f>ROUND(IF(L215=0, IF(J215=0, 0, 1), J215/L215),5)</f>
        <v>0</v>
      </c>
    </row>
    <row r="216" spans="1:16" x14ac:dyDescent="0.35">
      <c r="A216" s="1"/>
      <c r="B216" s="1"/>
      <c r="C216" s="1"/>
      <c r="D216" s="1"/>
      <c r="E216" s="1"/>
      <c r="F216" s="1"/>
      <c r="G216" s="1" t="s">
        <v>202</v>
      </c>
      <c r="H216" s="1"/>
      <c r="I216" s="1"/>
      <c r="J216" s="4">
        <f>ROUND(SUM(J214:J215),5)</f>
        <v>0</v>
      </c>
      <c r="K216" s="5"/>
      <c r="L216" s="4">
        <f>ROUND(SUM(L214:L215),5)</f>
        <v>0</v>
      </c>
      <c r="M216" s="5"/>
      <c r="N216" s="4">
        <f>ROUND((J216-L216),5)</f>
        <v>0</v>
      </c>
      <c r="O216" s="5"/>
      <c r="P216" s="6">
        <f>ROUND(IF(L216=0, IF(J216=0, 0, 1), J216/L216),5)</f>
        <v>0</v>
      </c>
    </row>
    <row r="217" spans="1:16" x14ac:dyDescent="0.35">
      <c r="A217" s="1"/>
      <c r="B217" s="1"/>
      <c r="C217" s="1"/>
      <c r="D217" s="1"/>
      <c r="E217" s="1"/>
      <c r="F217" s="1"/>
      <c r="G217" s="1" t="s">
        <v>203</v>
      </c>
      <c r="H217" s="1"/>
      <c r="I217" s="1"/>
      <c r="J217" s="4">
        <v>126.59</v>
      </c>
      <c r="K217" s="5"/>
      <c r="L217" s="4">
        <v>0</v>
      </c>
      <c r="M217" s="5"/>
      <c r="N217" s="4">
        <f>ROUND((J217-L217),5)</f>
        <v>126.59</v>
      </c>
      <c r="O217" s="5"/>
      <c r="P217" s="6">
        <f>ROUND(IF(L217=0, IF(J217=0, 0, 1), J217/L217),5)</f>
        <v>1</v>
      </c>
    </row>
    <row r="218" spans="1:16" x14ac:dyDescent="0.35">
      <c r="A218" s="1"/>
      <c r="B218" s="1"/>
      <c r="C218" s="1"/>
      <c r="D218" s="1"/>
      <c r="E218" s="1"/>
      <c r="F218" s="1"/>
      <c r="G218" s="1" t="s">
        <v>204</v>
      </c>
      <c r="H218" s="1"/>
      <c r="I218" s="1"/>
      <c r="J218" s="4"/>
      <c r="K218" s="5"/>
      <c r="L218" s="4"/>
      <c r="M218" s="5"/>
      <c r="N218" s="4"/>
      <c r="O218" s="5"/>
      <c r="P218" s="6"/>
    </row>
    <row r="219" spans="1:16" x14ac:dyDescent="0.35">
      <c r="A219" s="1"/>
      <c r="B219" s="1"/>
      <c r="C219" s="1"/>
      <c r="D219" s="1"/>
      <c r="E219" s="1"/>
      <c r="F219" s="1"/>
      <c r="G219" s="1"/>
      <c r="H219" s="1" t="s">
        <v>205</v>
      </c>
      <c r="I219" s="1"/>
      <c r="J219" s="4">
        <v>41713.86</v>
      </c>
      <c r="K219" s="5"/>
      <c r="L219" s="4">
        <v>33933.33</v>
      </c>
      <c r="M219" s="5"/>
      <c r="N219" s="4">
        <f>ROUND((J219-L219),5)</f>
        <v>7780.53</v>
      </c>
      <c r="O219" s="5"/>
      <c r="P219" s="6">
        <f>ROUND(IF(L219=0, IF(J219=0, 0, 1), J219/L219),5)</f>
        <v>1.22929</v>
      </c>
    </row>
    <row r="220" spans="1:16" ht="15" thickBot="1" x14ac:dyDescent="0.4">
      <c r="A220" s="1"/>
      <c r="B220" s="1"/>
      <c r="C220" s="1"/>
      <c r="D220" s="1"/>
      <c r="E220" s="1"/>
      <c r="F220" s="1"/>
      <c r="G220" s="1"/>
      <c r="H220" s="1" t="s">
        <v>145</v>
      </c>
      <c r="I220" s="1"/>
      <c r="J220" s="7">
        <v>1993.33</v>
      </c>
      <c r="K220" s="5"/>
      <c r="L220" s="7">
        <v>2024.94</v>
      </c>
      <c r="M220" s="5"/>
      <c r="N220" s="7">
        <f>ROUND((J220-L220),5)</f>
        <v>-31.61</v>
      </c>
      <c r="O220" s="5"/>
      <c r="P220" s="8">
        <f>ROUND(IF(L220=0, IF(J220=0, 0, 1), J220/L220),5)</f>
        <v>0.98438999999999999</v>
      </c>
    </row>
    <row r="221" spans="1:16" x14ac:dyDescent="0.35">
      <c r="A221" s="1"/>
      <c r="B221" s="1"/>
      <c r="C221" s="1"/>
      <c r="D221" s="1"/>
      <c r="E221" s="1"/>
      <c r="F221" s="1"/>
      <c r="G221" s="1" t="s">
        <v>206</v>
      </c>
      <c r="H221" s="1"/>
      <c r="I221" s="1"/>
      <c r="J221" s="4">
        <f>ROUND(SUM(J218:J220),5)</f>
        <v>43707.19</v>
      </c>
      <c r="K221" s="5"/>
      <c r="L221" s="4">
        <f>ROUND(SUM(L218:L220),5)</f>
        <v>35958.269999999997</v>
      </c>
      <c r="M221" s="5"/>
      <c r="N221" s="4">
        <f>ROUND((J221-L221),5)</f>
        <v>7748.92</v>
      </c>
      <c r="O221" s="5"/>
      <c r="P221" s="6">
        <f>ROUND(IF(L221=0, IF(J221=0, 0, 1), J221/L221),5)</f>
        <v>1.2155</v>
      </c>
    </row>
    <row r="222" spans="1:16" x14ac:dyDescent="0.35">
      <c r="A222" s="1"/>
      <c r="B222" s="1"/>
      <c r="C222" s="1"/>
      <c r="D222" s="1"/>
      <c r="E222" s="1"/>
      <c r="F222" s="1"/>
      <c r="G222" s="1" t="s">
        <v>207</v>
      </c>
      <c r="H222" s="1"/>
      <c r="I222" s="1"/>
      <c r="J222" s="4"/>
      <c r="K222" s="5"/>
      <c r="L222" s="4"/>
      <c r="M222" s="5"/>
      <c r="N222" s="4"/>
      <c r="O222" s="5"/>
      <c r="P222" s="6"/>
    </row>
    <row r="223" spans="1:16" x14ac:dyDescent="0.35">
      <c r="A223" s="1"/>
      <c r="B223" s="1"/>
      <c r="C223" s="1"/>
      <c r="D223" s="1"/>
      <c r="E223" s="1"/>
      <c r="F223" s="1"/>
      <c r="G223" s="1"/>
      <c r="H223" s="1" t="s">
        <v>208</v>
      </c>
      <c r="I223" s="1"/>
      <c r="J223" s="4">
        <v>2419.5500000000002</v>
      </c>
      <c r="K223" s="5"/>
      <c r="L223" s="4">
        <v>2553</v>
      </c>
      <c r="M223" s="5"/>
      <c r="N223" s="4">
        <f t="shared" ref="N223:N232" si="14">ROUND((J223-L223),5)</f>
        <v>-133.44999999999999</v>
      </c>
      <c r="O223" s="5"/>
      <c r="P223" s="6">
        <f t="shared" ref="P223:P232" si="15">ROUND(IF(L223=0, IF(J223=0, 0, 1), J223/L223),5)</f>
        <v>0.94772999999999996</v>
      </c>
    </row>
    <row r="224" spans="1:16" x14ac:dyDescent="0.35">
      <c r="A224" s="1"/>
      <c r="B224" s="1"/>
      <c r="C224" s="1"/>
      <c r="D224" s="1"/>
      <c r="E224" s="1"/>
      <c r="F224" s="1"/>
      <c r="G224" s="1"/>
      <c r="H224" s="1" t="s">
        <v>209</v>
      </c>
      <c r="I224" s="1"/>
      <c r="J224" s="4">
        <v>2582.79</v>
      </c>
      <c r="K224" s="5"/>
      <c r="L224" s="4">
        <v>2460</v>
      </c>
      <c r="M224" s="5"/>
      <c r="N224" s="4">
        <f t="shared" si="14"/>
        <v>122.79</v>
      </c>
      <c r="O224" s="5"/>
      <c r="P224" s="6">
        <f t="shared" si="15"/>
        <v>1.0499099999999999</v>
      </c>
    </row>
    <row r="225" spans="1:16" x14ac:dyDescent="0.35">
      <c r="A225" s="1"/>
      <c r="B225" s="1"/>
      <c r="C225" s="1"/>
      <c r="D225" s="1"/>
      <c r="E225" s="1"/>
      <c r="F225" s="1"/>
      <c r="G225" s="1"/>
      <c r="H225" s="1" t="s">
        <v>210</v>
      </c>
      <c r="I225" s="1"/>
      <c r="J225" s="4">
        <v>2273</v>
      </c>
      <c r="K225" s="5"/>
      <c r="L225" s="4">
        <v>1755</v>
      </c>
      <c r="M225" s="5"/>
      <c r="N225" s="4">
        <f t="shared" si="14"/>
        <v>518</v>
      </c>
      <c r="O225" s="5"/>
      <c r="P225" s="6">
        <f t="shared" si="15"/>
        <v>1.2951600000000001</v>
      </c>
    </row>
    <row r="226" spans="1:16" x14ac:dyDescent="0.35">
      <c r="A226" s="1"/>
      <c r="B226" s="1"/>
      <c r="C226" s="1"/>
      <c r="D226" s="1"/>
      <c r="E226" s="1"/>
      <c r="F226" s="1"/>
      <c r="G226" s="1"/>
      <c r="H226" s="1" t="s">
        <v>211</v>
      </c>
      <c r="I226" s="1"/>
      <c r="J226" s="4">
        <v>44047.7</v>
      </c>
      <c r="K226" s="5"/>
      <c r="L226" s="4">
        <v>42535.7</v>
      </c>
      <c r="M226" s="5"/>
      <c r="N226" s="4">
        <f t="shared" si="14"/>
        <v>1512</v>
      </c>
      <c r="O226" s="5"/>
      <c r="P226" s="6">
        <f t="shared" si="15"/>
        <v>1.03555</v>
      </c>
    </row>
    <row r="227" spans="1:16" x14ac:dyDescent="0.35">
      <c r="A227" s="1"/>
      <c r="B227" s="1"/>
      <c r="C227" s="1"/>
      <c r="D227" s="1"/>
      <c r="E227" s="1"/>
      <c r="F227" s="1"/>
      <c r="G227" s="1"/>
      <c r="H227" s="1" t="s">
        <v>212</v>
      </c>
      <c r="I227" s="1"/>
      <c r="J227" s="4">
        <v>1339.64</v>
      </c>
      <c r="K227" s="5"/>
      <c r="L227" s="4">
        <v>1339.64</v>
      </c>
      <c r="M227" s="5"/>
      <c r="N227" s="4">
        <f t="shared" si="14"/>
        <v>0</v>
      </c>
      <c r="O227" s="5"/>
      <c r="P227" s="6">
        <f t="shared" si="15"/>
        <v>1</v>
      </c>
    </row>
    <row r="228" spans="1:16" x14ac:dyDescent="0.35">
      <c r="A228" s="1"/>
      <c r="B228" s="1"/>
      <c r="C228" s="1"/>
      <c r="D228" s="1"/>
      <c r="E228" s="1"/>
      <c r="F228" s="1"/>
      <c r="G228" s="1"/>
      <c r="H228" s="1" t="s">
        <v>213</v>
      </c>
      <c r="I228" s="1"/>
      <c r="J228" s="4">
        <v>10818.88</v>
      </c>
      <c r="K228" s="5"/>
      <c r="L228" s="4">
        <v>5423</v>
      </c>
      <c r="M228" s="5"/>
      <c r="N228" s="4">
        <f t="shared" si="14"/>
        <v>5395.88</v>
      </c>
      <c r="O228" s="5"/>
      <c r="P228" s="6">
        <f t="shared" si="15"/>
        <v>1.9950000000000001</v>
      </c>
    </row>
    <row r="229" spans="1:16" x14ac:dyDescent="0.35">
      <c r="A229" s="1"/>
      <c r="B229" s="1"/>
      <c r="C229" s="1"/>
      <c r="D229" s="1"/>
      <c r="E229" s="1"/>
      <c r="F229" s="1"/>
      <c r="G229" s="1"/>
      <c r="H229" s="1" t="s">
        <v>214</v>
      </c>
      <c r="I229" s="1"/>
      <c r="J229" s="4">
        <v>10151.09</v>
      </c>
      <c r="K229" s="5"/>
      <c r="L229" s="4">
        <v>11012.18</v>
      </c>
      <c r="M229" s="5"/>
      <c r="N229" s="4">
        <f t="shared" si="14"/>
        <v>-861.09</v>
      </c>
      <c r="O229" s="5"/>
      <c r="P229" s="6">
        <f t="shared" si="15"/>
        <v>0.92181000000000002</v>
      </c>
    </row>
    <row r="230" spans="1:16" x14ac:dyDescent="0.35">
      <c r="A230" s="1"/>
      <c r="B230" s="1"/>
      <c r="C230" s="1"/>
      <c r="D230" s="1"/>
      <c r="E230" s="1"/>
      <c r="F230" s="1"/>
      <c r="G230" s="1"/>
      <c r="H230" s="1" t="s">
        <v>215</v>
      </c>
      <c r="I230" s="1"/>
      <c r="J230" s="4">
        <v>74009.259999999995</v>
      </c>
      <c r="K230" s="5"/>
      <c r="L230" s="4">
        <v>79865.88</v>
      </c>
      <c r="M230" s="5"/>
      <c r="N230" s="4">
        <f t="shared" si="14"/>
        <v>-5856.62</v>
      </c>
      <c r="O230" s="5"/>
      <c r="P230" s="6">
        <f t="shared" si="15"/>
        <v>0.92666999999999999</v>
      </c>
    </row>
    <row r="231" spans="1:16" ht="15" thickBot="1" x14ac:dyDescent="0.4">
      <c r="A231" s="1"/>
      <c r="B231" s="1"/>
      <c r="C231" s="1"/>
      <c r="D231" s="1"/>
      <c r="E231" s="1"/>
      <c r="F231" s="1"/>
      <c r="G231" s="1"/>
      <c r="H231" s="1" t="s">
        <v>216</v>
      </c>
      <c r="I231" s="1"/>
      <c r="J231" s="7">
        <v>0</v>
      </c>
      <c r="K231" s="5"/>
      <c r="L231" s="7">
        <v>0</v>
      </c>
      <c r="M231" s="5"/>
      <c r="N231" s="7">
        <f t="shared" si="14"/>
        <v>0</v>
      </c>
      <c r="O231" s="5"/>
      <c r="P231" s="8">
        <f t="shared" si="15"/>
        <v>0</v>
      </c>
    </row>
    <row r="232" spans="1:16" x14ac:dyDescent="0.35">
      <c r="A232" s="1"/>
      <c r="B232" s="1"/>
      <c r="C232" s="1"/>
      <c r="D232" s="1"/>
      <c r="E232" s="1"/>
      <c r="F232" s="1"/>
      <c r="G232" s="1" t="s">
        <v>217</v>
      </c>
      <c r="H232" s="1"/>
      <c r="I232" s="1"/>
      <c r="J232" s="4">
        <f>ROUND(SUM(J222:J231),5)</f>
        <v>147641.91</v>
      </c>
      <c r="K232" s="5"/>
      <c r="L232" s="4">
        <f>ROUND(SUM(L222:L231),5)</f>
        <v>146944.4</v>
      </c>
      <c r="M232" s="5"/>
      <c r="N232" s="4">
        <f t="shared" si="14"/>
        <v>697.51</v>
      </c>
      <c r="O232" s="5"/>
      <c r="P232" s="6">
        <f t="shared" si="15"/>
        <v>1.00475</v>
      </c>
    </row>
    <row r="233" spans="1:16" x14ac:dyDescent="0.35">
      <c r="A233" s="1"/>
      <c r="B233" s="1"/>
      <c r="C233" s="1"/>
      <c r="D233" s="1"/>
      <c r="E233" s="1"/>
      <c r="F233" s="1"/>
      <c r="G233" s="1" t="s">
        <v>218</v>
      </c>
      <c r="H233" s="1"/>
      <c r="I233" s="1"/>
      <c r="J233" s="4"/>
      <c r="K233" s="5"/>
      <c r="L233" s="4"/>
      <c r="M233" s="5"/>
      <c r="N233" s="4"/>
      <c r="O233" s="5"/>
      <c r="P233" s="6"/>
    </row>
    <row r="234" spans="1:16" x14ac:dyDescent="0.35">
      <c r="A234" s="1"/>
      <c r="B234" s="1"/>
      <c r="C234" s="1"/>
      <c r="D234" s="1"/>
      <c r="E234" s="1"/>
      <c r="F234" s="1"/>
      <c r="G234" s="1"/>
      <c r="H234" s="1" t="s">
        <v>219</v>
      </c>
      <c r="I234" s="1"/>
      <c r="J234" s="4">
        <v>21940</v>
      </c>
      <c r="K234" s="5"/>
      <c r="L234" s="4">
        <v>19500</v>
      </c>
      <c r="M234" s="5"/>
      <c r="N234" s="4">
        <f>ROUND((J234-L234),5)</f>
        <v>2440</v>
      </c>
      <c r="O234" s="5"/>
      <c r="P234" s="6">
        <f>ROUND(IF(L234=0, IF(J234=0, 0, 1), J234/L234),5)</f>
        <v>1.12513</v>
      </c>
    </row>
    <row r="235" spans="1:16" x14ac:dyDescent="0.35">
      <c r="A235" s="1"/>
      <c r="B235" s="1"/>
      <c r="C235" s="1"/>
      <c r="D235" s="1"/>
      <c r="E235" s="1"/>
      <c r="F235" s="1"/>
      <c r="G235" s="1"/>
      <c r="H235" s="1" t="s">
        <v>83</v>
      </c>
      <c r="I235" s="1"/>
      <c r="J235" s="4">
        <v>0</v>
      </c>
      <c r="K235" s="5"/>
      <c r="L235" s="4">
        <v>0</v>
      </c>
      <c r="M235" s="5"/>
      <c r="N235" s="4">
        <f>ROUND((J235-L235),5)</f>
        <v>0</v>
      </c>
      <c r="O235" s="5"/>
      <c r="P235" s="6">
        <f>ROUND(IF(L235=0, IF(J235=0, 0, 1), J235/L235),5)</f>
        <v>0</v>
      </c>
    </row>
    <row r="236" spans="1:16" ht="15" thickBot="1" x14ac:dyDescent="0.4">
      <c r="A236" s="1"/>
      <c r="B236" s="1"/>
      <c r="C236" s="1"/>
      <c r="D236" s="1"/>
      <c r="E236" s="1"/>
      <c r="F236" s="1"/>
      <c r="G236" s="1"/>
      <c r="H236" s="1" t="s">
        <v>220</v>
      </c>
      <c r="I236" s="1"/>
      <c r="J236" s="7">
        <v>25046.86</v>
      </c>
      <c r="K236" s="5"/>
      <c r="L236" s="7">
        <v>27372</v>
      </c>
      <c r="M236" s="5"/>
      <c r="N236" s="7">
        <f>ROUND((J236-L236),5)</f>
        <v>-2325.14</v>
      </c>
      <c r="O236" s="5"/>
      <c r="P236" s="8">
        <f>ROUND(IF(L236=0, IF(J236=0, 0, 1), J236/L236),5)</f>
        <v>0.91505000000000003</v>
      </c>
    </row>
    <row r="237" spans="1:16" x14ac:dyDescent="0.35">
      <c r="A237" s="1"/>
      <c r="B237" s="1"/>
      <c r="C237" s="1"/>
      <c r="D237" s="1"/>
      <c r="E237" s="1"/>
      <c r="F237" s="1"/>
      <c r="G237" s="1" t="s">
        <v>221</v>
      </c>
      <c r="H237" s="1"/>
      <c r="I237" s="1"/>
      <c r="J237" s="4">
        <f>ROUND(SUM(J233:J236),5)</f>
        <v>46986.86</v>
      </c>
      <c r="K237" s="5"/>
      <c r="L237" s="4">
        <f>ROUND(SUM(L233:L236),5)</f>
        <v>46872</v>
      </c>
      <c r="M237" s="5"/>
      <c r="N237" s="4">
        <f>ROUND((J237-L237),5)</f>
        <v>114.86</v>
      </c>
      <c r="O237" s="5"/>
      <c r="P237" s="6">
        <f>ROUND(IF(L237=0, IF(J237=0, 0, 1), J237/L237),5)</f>
        <v>1.0024500000000001</v>
      </c>
    </row>
    <row r="238" spans="1:16" x14ac:dyDescent="0.35">
      <c r="A238" s="1"/>
      <c r="B238" s="1"/>
      <c r="C238" s="1"/>
      <c r="D238" s="1"/>
      <c r="E238" s="1"/>
      <c r="F238" s="1"/>
      <c r="G238" s="1" t="s">
        <v>222</v>
      </c>
      <c r="H238" s="1"/>
      <c r="I238" s="1"/>
      <c r="J238" s="4"/>
      <c r="K238" s="5"/>
      <c r="L238" s="4"/>
      <c r="M238" s="5"/>
      <c r="N238" s="4"/>
      <c r="O238" s="5"/>
      <c r="P238" s="6"/>
    </row>
    <row r="239" spans="1:16" x14ac:dyDescent="0.35">
      <c r="A239" s="1"/>
      <c r="B239" s="1"/>
      <c r="C239" s="1"/>
      <c r="D239" s="1"/>
      <c r="E239" s="1"/>
      <c r="F239" s="1"/>
      <c r="G239" s="1"/>
      <c r="H239" s="1" t="s">
        <v>139</v>
      </c>
      <c r="I239" s="1"/>
      <c r="J239" s="4">
        <v>719.94</v>
      </c>
      <c r="K239" s="5"/>
      <c r="L239" s="4">
        <v>900</v>
      </c>
      <c r="M239" s="5"/>
      <c r="N239" s="4">
        <f t="shared" ref="N239:N245" si="16">ROUND((J239-L239),5)</f>
        <v>-180.06</v>
      </c>
      <c r="O239" s="5"/>
      <c r="P239" s="6">
        <f t="shared" ref="P239:P245" si="17">ROUND(IF(L239=0, IF(J239=0, 0, 1), J239/L239),5)</f>
        <v>0.79993000000000003</v>
      </c>
    </row>
    <row r="240" spans="1:16" x14ac:dyDescent="0.35">
      <c r="A240" s="1"/>
      <c r="B240" s="1"/>
      <c r="C240" s="1"/>
      <c r="D240" s="1"/>
      <c r="E240" s="1"/>
      <c r="F240" s="1"/>
      <c r="G240" s="1"/>
      <c r="H240" s="1" t="s">
        <v>223</v>
      </c>
      <c r="I240" s="1"/>
      <c r="J240" s="4">
        <v>3720.63</v>
      </c>
      <c r="K240" s="5"/>
      <c r="L240" s="4">
        <v>3600</v>
      </c>
      <c r="M240" s="5"/>
      <c r="N240" s="4">
        <f t="shared" si="16"/>
        <v>120.63</v>
      </c>
      <c r="O240" s="5"/>
      <c r="P240" s="6">
        <f t="shared" si="17"/>
        <v>1.0335099999999999</v>
      </c>
    </row>
    <row r="241" spans="1:16" x14ac:dyDescent="0.35">
      <c r="A241" s="1"/>
      <c r="B241" s="1"/>
      <c r="C241" s="1"/>
      <c r="D241" s="1"/>
      <c r="E241" s="1"/>
      <c r="F241" s="1"/>
      <c r="G241" s="1"/>
      <c r="H241" s="1" t="s">
        <v>224</v>
      </c>
      <c r="I241" s="1"/>
      <c r="J241" s="4">
        <v>2961.13</v>
      </c>
      <c r="K241" s="5"/>
      <c r="L241" s="4">
        <v>2670</v>
      </c>
      <c r="M241" s="5"/>
      <c r="N241" s="4">
        <f t="shared" si="16"/>
        <v>291.13</v>
      </c>
      <c r="O241" s="5"/>
      <c r="P241" s="6">
        <f t="shared" si="17"/>
        <v>1.10904</v>
      </c>
    </row>
    <row r="242" spans="1:16" x14ac:dyDescent="0.35">
      <c r="A242" s="1"/>
      <c r="B242" s="1"/>
      <c r="C242" s="1"/>
      <c r="D242" s="1"/>
      <c r="E242" s="1"/>
      <c r="F242" s="1"/>
      <c r="G242" s="1"/>
      <c r="H242" s="1" t="s">
        <v>225</v>
      </c>
      <c r="I242" s="1"/>
      <c r="J242" s="4">
        <v>10211.549999999999</v>
      </c>
      <c r="K242" s="5"/>
      <c r="L242" s="4">
        <v>10950</v>
      </c>
      <c r="M242" s="5"/>
      <c r="N242" s="4">
        <f t="shared" si="16"/>
        <v>-738.45</v>
      </c>
      <c r="O242" s="5"/>
      <c r="P242" s="6">
        <f t="shared" si="17"/>
        <v>0.93255999999999994</v>
      </c>
    </row>
    <row r="243" spans="1:16" x14ac:dyDescent="0.35">
      <c r="A243" s="1"/>
      <c r="B243" s="1"/>
      <c r="C243" s="1"/>
      <c r="D243" s="1"/>
      <c r="E243" s="1"/>
      <c r="F243" s="1"/>
      <c r="G243" s="1"/>
      <c r="H243" s="1" t="s">
        <v>226</v>
      </c>
      <c r="I243" s="1"/>
      <c r="J243" s="4">
        <v>2709.09</v>
      </c>
      <c r="K243" s="5"/>
      <c r="L243" s="4">
        <v>2400</v>
      </c>
      <c r="M243" s="5"/>
      <c r="N243" s="4">
        <f t="shared" si="16"/>
        <v>309.08999999999997</v>
      </c>
      <c r="O243" s="5"/>
      <c r="P243" s="6">
        <f t="shared" si="17"/>
        <v>1.12879</v>
      </c>
    </row>
    <row r="244" spans="1:16" ht="15" thickBot="1" x14ac:dyDescent="0.4">
      <c r="A244" s="1"/>
      <c r="B244" s="1"/>
      <c r="C244" s="1"/>
      <c r="D244" s="1"/>
      <c r="E244" s="1"/>
      <c r="F244" s="1"/>
      <c r="G244" s="1"/>
      <c r="H244" s="1" t="s">
        <v>227</v>
      </c>
      <c r="I244" s="1"/>
      <c r="J244" s="7">
        <v>969.92</v>
      </c>
      <c r="K244" s="5"/>
      <c r="L244" s="7">
        <v>2141</v>
      </c>
      <c r="M244" s="5"/>
      <c r="N244" s="7">
        <f t="shared" si="16"/>
        <v>-1171.08</v>
      </c>
      <c r="O244" s="5"/>
      <c r="P244" s="8">
        <f t="shared" si="17"/>
        <v>0.45301999999999998</v>
      </c>
    </row>
    <row r="245" spans="1:16" x14ac:dyDescent="0.35">
      <c r="A245" s="1"/>
      <c r="B245" s="1"/>
      <c r="C245" s="1"/>
      <c r="D245" s="1"/>
      <c r="E245" s="1"/>
      <c r="F245" s="1"/>
      <c r="G245" s="1" t="s">
        <v>228</v>
      </c>
      <c r="H245" s="1"/>
      <c r="I245" s="1"/>
      <c r="J245" s="4">
        <f>ROUND(SUM(J238:J244),5)</f>
        <v>21292.26</v>
      </c>
      <c r="K245" s="5"/>
      <c r="L245" s="4">
        <f>ROUND(SUM(L238:L244),5)</f>
        <v>22661</v>
      </c>
      <c r="M245" s="5"/>
      <c r="N245" s="4">
        <f t="shared" si="16"/>
        <v>-1368.74</v>
      </c>
      <c r="O245" s="5"/>
      <c r="P245" s="6">
        <f t="shared" si="17"/>
        <v>0.93959999999999999</v>
      </c>
    </row>
    <row r="246" spans="1:16" x14ac:dyDescent="0.35">
      <c r="A246" s="1"/>
      <c r="B246" s="1"/>
      <c r="C246" s="1"/>
      <c r="D246" s="1"/>
      <c r="E246" s="1"/>
      <c r="F246" s="1"/>
      <c r="G246" s="1" t="s">
        <v>229</v>
      </c>
      <c r="H246" s="1"/>
      <c r="I246" s="1"/>
      <c r="J246" s="4"/>
      <c r="K246" s="5"/>
      <c r="L246" s="4"/>
      <c r="M246" s="5"/>
      <c r="N246" s="4"/>
      <c r="O246" s="5"/>
      <c r="P246" s="6"/>
    </row>
    <row r="247" spans="1:16" ht="15" thickBot="1" x14ac:dyDescent="0.4">
      <c r="A247" s="1"/>
      <c r="B247" s="1"/>
      <c r="C247" s="1"/>
      <c r="D247" s="1"/>
      <c r="E247" s="1"/>
      <c r="F247" s="1"/>
      <c r="G247" s="1"/>
      <c r="H247" s="1" t="s">
        <v>122</v>
      </c>
      <c r="I247" s="1"/>
      <c r="J247" s="4">
        <v>619.79</v>
      </c>
      <c r="K247" s="5"/>
      <c r="L247" s="4">
        <v>0</v>
      </c>
      <c r="M247" s="5"/>
      <c r="N247" s="4">
        <f>ROUND((J247-L247),5)</f>
        <v>619.79</v>
      </c>
      <c r="O247" s="5"/>
      <c r="P247" s="6">
        <f>ROUND(IF(L247=0, IF(J247=0, 0, 1), J247/L247),5)</f>
        <v>1</v>
      </c>
    </row>
    <row r="248" spans="1:16" ht="15" thickBot="1" x14ac:dyDescent="0.4">
      <c r="A248" s="1"/>
      <c r="B248" s="1"/>
      <c r="C248" s="1"/>
      <c r="D248" s="1"/>
      <c r="E248" s="1"/>
      <c r="F248" s="1"/>
      <c r="G248" s="1" t="s">
        <v>230</v>
      </c>
      <c r="H248" s="1"/>
      <c r="I248" s="1"/>
      <c r="J248" s="11">
        <f>ROUND(SUM(J246:J247),5)</f>
        <v>619.79</v>
      </c>
      <c r="K248" s="5"/>
      <c r="L248" s="11">
        <f>ROUND(SUM(L246:L247),5)</f>
        <v>0</v>
      </c>
      <c r="M248" s="5"/>
      <c r="N248" s="11">
        <f>ROUND((J248-L248),5)</f>
        <v>619.79</v>
      </c>
      <c r="O248" s="5"/>
      <c r="P248" s="12">
        <f>ROUND(IF(L248=0, IF(J248=0, 0, 1), J248/L248),5)</f>
        <v>1</v>
      </c>
    </row>
    <row r="249" spans="1:16" ht="15" thickBot="1" x14ac:dyDescent="0.4">
      <c r="A249" s="1"/>
      <c r="B249" s="1"/>
      <c r="C249" s="1"/>
      <c r="D249" s="1"/>
      <c r="E249" s="1"/>
      <c r="F249" s="1" t="s">
        <v>231</v>
      </c>
      <c r="G249" s="1"/>
      <c r="H249" s="1"/>
      <c r="I249" s="1"/>
      <c r="J249" s="9">
        <f>ROUND(J213+SUM(J216:J217)+J221+J232+J237+J245+J248,5)</f>
        <v>260374.6</v>
      </c>
      <c r="K249" s="5"/>
      <c r="L249" s="9">
        <f>ROUND(L213+SUM(L216:L217)+L221+L232+L237+L245+L248,5)</f>
        <v>252435.67</v>
      </c>
      <c r="M249" s="5"/>
      <c r="N249" s="9">
        <f>ROUND((J249-L249),5)</f>
        <v>7938.93</v>
      </c>
      <c r="O249" s="5"/>
      <c r="P249" s="10">
        <f>ROUND(IF(L249=0, IF(J249=0, 0, 1), J249/L249),5)</f>
        <v>1.03145</v>
      </c>
    </row>
    <row r="250" spans="1:16" x14ac:dyDescent="0.35">
      <c r="A250" s="1"/>
      <c r="B250" s="1"/>
      <c r="C250" s="1"/>
      <c r="D250" s="1"/>
      <c r="E250" s="1" t="s">
        <v>232</v>
      </c>
      <c r="F250" s="1"/>
      <c r="G250" s="1"/>
      <c r="H250" s="1"/>
      <c r="I250" s="1"/>
      <c r="J250" s="4">
        <f>ROUND(J64+J96+J124+J144+J162+J186+J212+J249,5)</f>
        <v>1325254.94</v>
      </c>
      <c r="K250" s="5"/>
      <c r="L250" s="4">
        <f>ROUND(L64+L96+L124+L144+L162+L186+L212+L249,5)</f>
        <v>1297783.27</v>
      </c>
      <c r="M250" s="5"/>
      <c r="N250" s="4">
        <f>ROUND((J250-L250),5)</f>
        <v>27471.67</v>
      </c>
      <c r="O250" s="5"/>
      <c r="P250" s="6">
        <f>ROUND(IF(L250=0, IF(J250=0, 0, 1), J250/L250),5)</f>
        <v>1.0211699999999999</v>
      </c>
    </row>
    <row r="251" spans="1:16" x14ac:dyDescent="0.35">
      <c r="A251" s="1"/>
      <c r="B251" s="1"/>
      <c r="C251" s="1"/>
      <c r="D251" s="1"/>
      <c r="E251" s="1" t="s">
        <v>233</v>
      </c>
      <c r="F251" s="1"/>
      <c r="G251" s="1"/>
      <c r="H251" s="1"/>
      <c r="I251" s="1"/>
      <c r="J251" s="4"/>
      <c r="K251" s="5"/>
      <c r="L251" s="4"/>
      <c r="M251" s="5"/>
      <c r="N251" s="4"/>
      <c r="O251" s="5"/>
      <c r="P251" s="6"/>
    </row>
    <row r="252" spans="1:16" x14ac:dyDescent="0.35">
      <c r="A252" s="1"/>
      <c r="B252" s="1"/>
      <c r="C252" s="1"/>
      <c r="D252" s="1"/>
      <c r="E252" s="1"/>
      <c r="F252" s="1" t="s">
        <v>234</v>
      </c>
      <c r="G252" s="1"/>
      <c r="H252" s="1"/>
      <c r="I252" s="1"/>
      <c r="J252" s="4"/>
      <c r="K252" s="5"/>
      <c r="L252" s="4"/>
      <c r="M252" s="5"/>
      <c r="N252" s="4"/>
      <c r="O252" s="5"/>
      <c r="P252" s="6"/>
    </row>
    <row r="253" spans="1:16" x14ac:dyDescent="0.35">
      <c r="A253" s="1"/>
      <c r="B253" s="1"/>
      <c r="C253" s="1"/>
      <c r="D253" s="1"/>
      <c r="E253" s="1"/>
      <c r="F253" s="1"/>
      <c r="G253" s="1" t="s">
        <v>235</v>
      </c>
      <c r="H253" s="1"/>
      <c r="I253" s="1"/>
      <c r="J253" s="4"/>
      <c r="K253" s="5"/>
      <c r="L253" s="4"/>
      <c r="M253" s="5"/>
      <c r="N253" s="4"/>
      <c r="O253" s="5"/>
      <c r="P253" s="6"/>
    </row>
    <row r="254" spans="1:16" x14ac:dyDescent="0.35">
      <c r="A254" s="1"/>
      <c r="B254" s="1"/>
      <c r="C254" s="1"/>
      <c r="D254" s="1"/>
      <c r="E254" s="1"/>
      <c r="F254" s="1"/>
      <c r="G254" s="1"/>
      <c r="H254" s="1" t="s">
        <v>236</v>
      </c>
      <c r="I254" s="1"/>
      <c r="J254" s="4">
        <v>0</v>
      </c>
      <c r="K254" s="5"/>
      <c r="L254" s="4">
        <v>0</v>
      </c>
      <c r="M254" s="5"/>
      <c r="N254" s="4">
        <f t="shared" ref="N254:N260" si="18">ROUND((J254-L254),5)</f>
        <v>0</v>
      </c>
      <c r="O254" s="5"/>
      <c r="P254" s="6">
        <f t="shared" ref="P254:P260" si="19">ROUND(IF(L254=0, IF(J254=0, 0, 1), J254/L254),5)</f>
        <v>0</v>
      </c>
    </row>
    <row r="255" spans="1:16" x14ac:dyDescent="0.35">
      <c r="A255" s="1"/>
      <c r="B255" s="1"/>
      <c r="C255" s="1"/>
      <c r="D255" s="1"/>
      <c r="E255" s="1"/>
      <c r="F255" s="1"/>
      <c r="G255" s="1"/>
      <c r="H255" s="1" t="s">
        <v>237</v>
      </c>
      <c r="I255" s="1"/>
      <c r="J255" s="4">
        <v>2675</v>
      </c>
      <c r="K255" s="5"/>
      <c r="L255" s="4">
        <v>0</v>
      </c>
      <c r="M255" s="5"/>
      <c r="N255" s="4">
        <f t="shared" si="18"/>
        <v>2675</v>
      </c>
      <c r="O255" s="5"/>
      <c r="P255" s="6">
        <f t="shared" si="19"/>
        <v>1</v>
      </c>
    </row>
    <row r="256" spans="1:16" x14ac:dyDescent="0.35">
      <c r="A256" s="1"/>
      <c r="B256" s="1"/>
      <c r="C256" s="1"/>
      <c r="D256" s="1"/>
      <c r="E256" s="1"/>
      <c r="F256" s="1"/>
      <c r="G256" s="1"/>
      <c r="H256" s="1" t="s">
        <v>238</v>
      </c>
      <c r="I256" s="1"/>
      <c r="J256" s="4">
        <v>50</v>
      </c>
      <c r="K256" s="5"/>
      <c r="L256" s="4">
        <v>0</v>
      </c>
      <c r="M256" s="5"/>
      <c r="N256" s="4">
        <f t="shared" si="18"/>
        <v>50</v>
      </c>
      <c r="O256" s="5"/>
      <c r="P256" s="6">
        <f t="shared" si="19"/>
        <v>1</v>
      </c>
    </row>
    <row r="257" spans="1:16" x14ac:dyDescent="0.35">
      <c r="A257" s="1"/>
      <c r="B257" s="1"/>
      <c r="C257" s="1"/>
      <c r="D257" s="1"/>
      <c r="E257" s="1"/>
      <c r="F257" s="1"/>
      <c r="G257" s="1"/>
      <c r="H257" s="1" t="s">
        <v>239</v>
      </c>
      <c r="I257" s="1"/>
      <c r="J257" s="4">
        <v>21995.64</v>
      </c>
      <c r="K257" s="5"/>
      <c r="L257" s="4">
        <v>23099.94</v>
      </c>
      <c r="M257" s="5"/>
      <c r="N257" s="4">
        <f t="shared" si="18"/>
        <v>-1104.3</v>
      </c>
      <c r="O257" s="5"/>
      <c r="P257" s="6">
        <f t="shared" si="19"/>
        <v>0.95218999999999998</v>
      </c>
    </row>
    <row r="258" spans="1:16" ht="15" thickBot="1" x14ac:dyDescent="0.4">
      <c r="A258" s="1"/>
      <c r="B258" s="1"/>
      <c r="C258" s="1"/>
      <c r="D258" s="1"/>
      <c r="E258" s="1"/>
      <c r="F258" s="1"/>
      <c r="G258" s="1"/>
      <c r="H258" s="1" t="s">
        <v>240</v>
      </c>
      <c r="I258" s="1"/>
      <c r="J258" s="7">
        <v>93211.82</v>
      </c>
      <c r="K258" s="5"/>
      <c r="L258" s="7">
        <v>107591.35</v>
      </c>
      <c r="M258" s="5"/>
      <c r="N258" s="7">
        <f t="shared" si="18"/>
        <v>-14379.53</v>
      </c>
      <c r="O258" s="5"/>
      <c r="P258" s="8">
        <f t="shared" si="19"/>
        <v>0.86634999999999995</v>
      </c>
    </row>
    <row r="259" spans="1:16" x14ac:dyDescent="0.35">
      <c r="A259" s="1"/>
      <c r="B259" s="1"/>
      <c r="C259" s="1"/>
      <c r="D259" s="1"/>
      <c r="E259" s="1"/>
      <c r="F259" s="1"/>
      <c r="G259" s="1" t="s">
        <v>241</v>
      </c>
      <c r="H259" s="1"/>
      <c r="I259" s="1"/>
      <c r="J259" s="4">
        <f>ROUND(SUM(J253:J258),5)</f>
        <v>117932.46</v>
      </c>
      <c r="K259" s="5"/>
      <c r="L259" s="4">
        <f>ROUND(SUM(L253:L258),5)</f>
        <v>130691.29</v>
      </c>
      <c r="M259" s="5"/>
      <c r="N259" s="4">
        <f t="shared" si="18"/>
        <v>-12758.83</v>
      </c>
      <c r="O259" s="5"/>
      <c r="P259" s="6">
        <f t="shared" si="19"/>
        <v>0.90237000000000001</v>
      </c>
    </row>
    <row r="260" spans="1:16" x14ac:dyDescent="0.35">
      <c r="A260" s="1"/>
      <c r="B260" s="1"/>
      <c r="C260" s="1"/>
      <c r="D260" s="1"/>
      <c r="E260" s="1"/>
      <c r="F260" s="1"/>
      <c r="G260" s="1" t="s">
        <v>242</v>
      </c>
      <c r="H260" s="1"/>
      <c r="I260" s="1"/>
      <c r="J260" s="4">
        <v>34521.99</v>
      </c>
      <c r="K260" s="5"/>
      <c r="L260" s="4">
        <v>40820.94</v>
      </c>
      <c r="M260" s="5"/>
      <c r="N260" s="4">
        <f t="shared" si="18"/>
        <v>-6298.95</v>
      </c>
      <c r="O260" s="5"/>
      <c r="P260" s="6">
        <f t="shared" si="19"/>
        <v>0.84569000000000005</v>
      </c>
    </row>
    <row r="261" spans="1:16" x14ac:dyDescent="0.35">
      <c r="A261" s="1"/>
      <c r="B261" s="1"/>
      <c r="C261" s="1"/>
      <c r="D261" s="1"/>
      <c r="E261" s="1"/>
      <c r="F261" s="1"/>
      <c r="G261" s="1" t="s">
        <v>243</v>
      </c>
      <c r="H261" s="1"/>
      <c r="I261" s="1"/>
      <c r="J261" s="4"/>
      <c r="K261" s="5"/>
      <c r="L261" s="4"/>
      <c r="M261" s="5"/>
      <c r="N261" s="4"/>
      <c r="O261" s="5"/>
      <c r="P261" s="6"/>
    </row>
    <row r="262" spans="1:16" ht="15" thickBot="1" x14ac:dyDescent="0.4">
      <c r="A262" s="1"/>
      <c r="B262" s="1"/>
      <c r="C262" s="1"/>
      <c r="D262" s="1"/>
      <c r="E262" s="1"/>
      <c r="F262" s="1"/>
      <c r="G262" s="1"/>
      <c r="H262" s="1" t="s">
        <v>145</v>
      </c>
      <c r="I262" s="1"/>
      <c r="J262" s="7">
        <v>0</v>
      </c>
      <c r="K262" s="5"/>
      <c r="L262" s="7">
        <v>0</v>
      </c>
      <c r="M262" s="5"/>
      <c r="N262" s="7">
        <f>ROUND((J262-L262),5)</f>
        <v>0</v>
      </c>
      <c r="O262" s="5"/>
      <c r="P262" s="8">
        <f>ROUND(IF(L262=0, IF(J262=0, 0, 1), J262/L262),5)</f>
        <v>0</v>
      </c>
    </row>
    <row r="263" spans="1:16" x14ac:dyDescent="0.35">
      <c r="A263" s="1"/>
      <c r="B263" s="1"/>
      <c r="C263" s="1"/>
      <c r="D263" s="1"/>
      <c r="E263" s="1"/>
      <c r="F263" s="1"/>
      <c r="G263" s="1" t="s">
        <v>244</v>
      </c>
      <c r="H263" s="1"/>
      <c r="I263" s="1"/>
      <c r="J263" s="4">
        <f>ROUND(SUM(J261:J262),5)</f>
        <v>0</v>
      </c>
      <c r="K263" s="5"/>
      <c r="L263" s="4">
        <f>ROUND(SUM(L261:L262),5)</f>
        <v>0</v>
      </c>
      <c r="M263" s="5"/>
      <c r="N263" s="4">
        <f>ROUND((J263-L263),5)</f>
        <v>0</v>
      </c>
      <c r="O263" s="5"/>
      <c r="P263" s="6">
        <f>ROUND(IF(L263=0, IF(J263=0, 0, 1), J263/L263),5)</f>
        <v>0</v>
      </c>
    </row>
    <row r="264" spans="1:16" x14ac:dyDescent="0.35">
      <c r="A264" s="1"/>
      <c r="B264" s="1"/>
      <c r="C264" s="1"/>
      <c r="D264" s="1"/>
      <c r="E264" s="1"/>
      <c r="F264" s="1"/>
      <c r="G264" s="1" t="s">
        <v>245</v>
      </c>
      <c r="H264" s="1"/>
      <c r="I264" s="1"/>
      <c r="J264" s="4"/>
      <c r="K264" s="5"/>
      <c r="L264" s="4"/>
      <c r="M264" s="5"/>
      <c r="N264" s="4"/>
      <c r="O264" s="5"/>
      <c r="P264" s="6"/>
    </row>
    <row r="265" spans="1:16" ht="15" thickBot="1" x14ac:dyDescent="0.4">
      <c r="A265" s="1"/>
      <c r="B265" s="1"/>
      <c r="C265" s="1"/>
      <c r="D265" s="1"/>
      <c r="E265" s="1"/>
      <c r="F265" s="1"/>
      <c r="G265" s="1"/>
      <c r="H265" s="1" t="s">
        <v>83</v>
      </c>
      <c r="I265" s="1"/>
      <c r="J265" s="7">
        <v>74.09</v>
      </c>
      <c r="K265" s="5"/>
      <c r="L265" s="7">
        <v>100</v>
      </c>
      <c r="M265" s="5"/>
      <c r="N265" s="7">
        <f>ROUND((J265-L265),5)</f>
        <v>-25.91</v>
      </c>
      <c r="O265" s="5"/>
      <c r="P265" s="8">
        <f>ROUND(IF(L265=0, IF(J265=0, 0, 1), J265/L265),5)</f>
        <v>0.7409</v>
      </c>
    </row>
    <row r="266" spans="1:16" x14ac:dyDescent="0.35">
      <c r="A266" s="1"/>
      <c r="B266" s="1"/>
      <c r="C266" s="1"/>
      <c r="D266" s="1"/>
      <c r="E266" s="1"/>
      <c r="F266" s="1"/>
      <c r="G266" s="1" t="s">
        <v>246</v>
      </c>
      <c r="H266" s="1"/>
      <c r="I266" s="1"/>
      <c r="J266" s="4">
        <f>ROUND(SUM(J264:J265),5)</f>
        <v>74.09</v>
      </c>
      <c r="K266" s="5"/>
      <c r="L266" s="4">
        <f>ROUND(SUM(L264:L265),5)</f>
        <v>100</v>
      </c>
      <c r="M266" s="5"/>
      <c r="N266" s="4">
        <f>ROUND((J266-L266),5)</f>
        <v>-25.91</v>
      </c>
      <c r="O266" s="5"/>
      <c r="P266" s="6">
        <f>ROUND(IF(L266=0, IF(J266=0, 0, 1), J266/L266),5)</f>
        <v>0.7409</v>
      </c>
    </row>
    <row r="267" spans="1:16" x14ac:dyDescent="0.35">
      <c r="A267" s="1"/>
      <c r="B267" s="1"/>
      <c r="C267" s="1"/>
      <c r="D267" s="1"/>
      <c r="E267" s="1"/>
      <c r="F267" s="1"/>
      <c r="G267" s="1" t="s">
        <v>247</v>
      </c>
      <c r="H267" s="1"/>
      <c r="I267" s="1"/>
      <c r="J267" s="4"/>
      <c r="K267" s="5"/>
      <c r="L267" s="4"/>
      <c r="M267" s="5"/>
      <c r="N267" s="4"/>
      <c r="O267" s="5"/>
      <c r="P267" s="6"/>
    </row>
    <row r="268" spans="1:16" x14ac:dyDescent="0.35">
      <c r="A268" s="1"/>
      <c r="B268" s="1"/>
      <c r="C268" s="1"/>
      <c r="D268" s="1"/>
      <c r="E268" s="1"/>
      <c r="F268" s="1"/>
      <c r="G268" s="1"/>
      <c r="H268" s="1" t="s">
        <v>139</v>
      </c>
      <c r="I268" s="1"/>
      <c r="J268" s="4">
        <v>150.35</v>
      </c>
      <c r="K268" s="5"/>
      <c r="L268" s="4">
        <v>0</v>
      </c>
      <c r="M268" s="5"/>
      <c r="N268" s="4">
        <f>ROUND((J268-L268),5)</f>
        <v>150.35</v>
      </c>
      <c r="O268" s="5"/>
      <c r="P268" s="6">
        <f>ROUND(IF(L268=0, IF(J268=0, 0, 1), J268/L268),5)</f>
        <v>1</v>
      </c>
    </row>
    <row r="269" spans="1:16" ht="15" thickBot="1" x14ac:dyDescent="0.4">
      <c r="A269" s="1"/>
      <c r="B269" s="1"/>
      <c r="C269" s="1"/>
      <c r="D269" s="1"/>
      <c r="E269" s="1"/>
      <c r="F269" s="1"/>
      <c r="G269" s="1"/>
      <c r="H269" s="1" t="s">
        <v>248</v>
      </c>
      <c r="I269" s="1"/>
      <c r="J269" s="4">
        <v>0</v>
      </c>
      <c r="K269" s="5"/>
      <c r="L269" s="4">
        <v>0</v>
      </c>
      <c r="M269" s="5"/>
      <c r="N269" s="4">
        <f>ROUND((J269-L269),5)</f>
        <v>0</v>
      </c>
      <c r="O269" s="5"/>
      <c r="P269" s="6">
        <f>ROUND(IF(L269=0, IF(J269=0, 0, 1), J269/L269),5)</f>
        <v>0</v>
      </c>
    </row>
    <row r="270" spans="1:16" ht="15" thickBot="1" x14ac:dyDescent="0.4">
      <c r="A270" s="1"/>
      <c r="B270" s="1"/>
      <c r="C270" s="1"/>
      <c r="D270" s="1"/>
      <c r="E270" s="1"/>
      <c r="F270" s="1"/>
      <c r="G270" s="1" t="s">
        <v>249</v>
      </c>
      <c r="H270" s="1"/>
      <c r="I270" s="1"/>
      <c r="J270" s="9">
        <f>ROUND(SUM(J267:J269),5)</f>
        <v>150.35</v>
      </c>
      <c r="K270" s="5"/>
      <c r="L270" s="9">
        <f>ROUND(SUM(L267:L269),5)</f>
        <v>0</v>
      </c>
      <c r="M270" s="5"/>
      <c r="N270" s="9">
        <f>ROUND((J270-L270),5)</f>
        <v>150.35</v>
      </c>
      <c r="O270" s="5"/>
      <c r="P270" s="10">
        <f>ROUND(IF(L270=0, IF(J270=0, 0, 1), J270/L270),5)</f>
        <v>1</v>
      </c>
    </row>
    <row r="271" spans="1:16" x14ac:dyDescent="0.35">
      <c r="A271" s="1"/>
      <c r="B271" s="1"/>
      <c r="C271" s="1"/>
      <c r="D271" s="1"/>
      <c r="E271" s="1"/>
      <c r="F271" s="1" t="s">
        <v>250</v>
      </c>
      <c r="G271" s="1"/>
      <c r="H271" s="1"/>
      <c r="I271" s="1"/>
      <c r="J271" s="4">
        <f>ROUND(J252+SUM(J259:J260)+J263+J266+J270,5)</f>
        <v>152678.89000000001</v>
      </c>
      <c r="K271" s="5"/>
      <c r="L271" s="4">
        <f>ROUND(L252+SUM(L259:L260)+L263+L266+L270,5)</f>
        <v>171612.23</v>
      </c>
      <c r="M271" s="5"/>
      <c r="N271" s="4">
        <f>ROUND((J271-L271),5)</f>
        <v>-18933.34</v>
      </c>
      <c r="O271" s="5"/>
      <c r="P271" s="6">
        <f>ROUND(IF(L271=0, IF(J271=0, 0, 1), J271/L271),5)</f>
        <v>0.88966999999999996</v>
      </c>
    </row>
    <row r="272" spans="1:16" x14ac:dyDescent="0.35">
      <c r="A272" s="1"/>
      <c r="B272" s="1"/>
      <c r="C272" s="1"/>
      <c r="D272" s="1"/>
      <c r="E272" s="1"/>
      <c r="F272" s="1" t="s">
        <v>251</v>
      </c>
      <c r="G272" s="1"/>
      <c r="H272" s="1"/>
      <c r="I272" s="1"/>
      <c r="J272" s="4"/>
      <c r="K272" s="5"/>
      <c r="L272" s="4"/>
      <c r="M272" s="5"/>
      <c r="N272" s="4"/>
      <c r="O272" s="5"/>
      <c r="P272" s="6"/>
    </row>
    <row r="273" spans="1:16" x14ac:dyDescent="0.35">
      <c r="A273" s="1"/>
      <c r="B273" s="1"/>
      <c r="C273" s="1"/>
      <c r="D273" s="1"/>
      <c r="E273" s="1"/>
      <c r="F273" s="1"/>
      <c r="G273" s="1" t="s">
        <v>252</v>
      </c>
      <c r="H273" s="1"/>
      <c r="I273" s="1"/>
      <c r="J273" s="4">
        <v>4951.54</v>
      </c>
      <c r="K273" s="5"/>
      <c r="L273" s="4"/>
      <c r="M273" s="5"/>
      <c r="N273" s="4"/>
      <c r="O273" s="5"/>
      <c r="P273" s="6"/>
    </row>
    <row r="274" spans="1:16" x14ac:dyDescent="0.35">
      <c r="A274" s="1"/>
      <c r="B274" s="1"/>
      <c r="C274" s="1"/>
      <c r="D274" s="1"/>
      <c r="E274" s="1"/>
      <c r="F274" s="1"/>
      <c r="G274" s="1" t="s">
        <v>253</v>
      </c>
      <c r="H274" s="1"/>
      <c r="I274" s="1"/>
      <c r="J274" s="4">
        <v>1062.93</v>
      </c>
      <c r="K274" s="5"/>
      <c r="L274" s="4"/>
      <c r="M274" s="5"/>
      <c r="N274" s="4"/>
      <c r="O274" s="5"/>
      <c r="P274" s="6"/>
    </row>
    <row r="275" spans="1:16" x14ac:dyDescent="0.35">
      <c r="A275" s="1"/>
      <c r="B275" s="1"/>
      <c r="C275" s="1"/>
      <c r="D275" s="1"/>
      <c r="E275" s="1"/>
      <c r="F275" s="1"/>
      <c r="G275" s="1" t="s">
        <v>254</v>
      </c>
      <c r="H275" s="1"/>
      <c r="I275" s="1"/>
      <c r="J275" s="4"/>
      <c r="K275" s="5"/>
      <c r="L275" s="4"/>
      <c r="M275" s="5"/>
      <c r="N275" s="4"/>
      <c r="O275" s="5"/>
      <c r="P275" s="6"/>
    </row>
    <row r="276" spans="1:16" x14ac:dyDescent="0.35">
      <c r="A276" s="1"/>
      <c r="B276" s="1"/>
      <c r="C276" s="1"/>
      <c r="D276" s="1"/>
      <c r="E276" s="1"/>
      <c r="F276" s="1"/>
      <c r="G276" s="1"/>
      <c r="H276" s="1" t="s">
        <v>145</v>
      </c>
      <c r="I276" s="1"/>
      <c r="J276" s="4">
        <v>27825.5</v>
      </c>
      <c r="K276" s="5"/>
      <c r="L276" s="4">
        <v>13000</v>
      </c>
      <c r="M276" s="5"/>
      <c r="N276" s="4">
        <f>ROUND((J276-L276),5)</f>
        <v>14825.5</v>
      </c>
      <c r="O276" s="5"/>
      <c r="P276" s="6">
        <f>ROUND(IF(L276=0, IF(J276=0, 0, 1), J276/L276),5)</f>
        <v>2.1404200000000002</v>
      </c>
    </row>
    <row r="277" spans="1:16" ht="15" thickBot="1" x14ac:dyDescent="0.4">
      <c r="A277" s="1"/>
      <c r="B277" s="1"/>
      <c r="C277" s="1"/>
      <c r="D277" s="1"/>
      <c r="E277" s="1"/>
      <c r="F277" s="1"/>
      <c r="G277" s="1"/>
      <c r="H277" s="1" t="s">
        <v>255</v>
      </c>
      <c r="I277" s="1"/>
      <c r="J277" s="7">
        <v>0</v>
      </c>
      <c r="K277" s="5"/>
      <c r="L277" s="7">
        <v>0</v>
      </c>
      <c r="M277" s="5"/>
      <c r="N277" s="7">
        <f>ROUND((J277-L277),5)</f>
        <v>0</v>
      </c>
      <c r="O277" s="5"/>
      <c r="P277" s="8">
        <f>ROUND(IF(L277=0, IF(J277=0, 0, 1), J277/L277),5)</f>
        <v>0</v>
      </c>
    </row>
    <row r="278" spans="1:16" x14ac:dyDescent="0.35">
      <c r="A278" s="1"/>
      <c r="B278" s="1"/>
      <c r="C278" s="1"/>
      <c r="D278" s="1"/>
      <c r="E278" s="1"/>
      <c r="F278" s="1"/>
      <c r="G278" s="1" t="s">
        <v>256</v>
      </c>
      <c r="H278" s="1"/>
      <c r="I278" s="1"/>
      <c r="J278" s="4">
        <f>ROUND(SUM(J275:J277),5)</f>
        <v>27825.5</v>
      </c>
      <c r="K278" s="5"/>
      <c r="L278" s="4">
        <f>ROUND(SUM(L275:L277),5)</f>
        <v>13000</v>
      </c>
      <c r="M278" s="5"/>
      <c r="N278" s="4">
        <f>ROUND((J278-L278),5)</f>
        <v>14825.5</v>
      </c>
      <c r="O278" s="5"/>
      <c r="P278" s="6">
        <f>ROUND(IF(L278=0, IF(J278=0, 0, 1), J278/L278),5)</f>
        <v>2.1404200000000002</v>
      </c>
    </row>
    <row r="279" spans="1:16" x14ac:dyDescent="0.35">
      <c r="A279" s="1"/>
      <c r="B279" s="1"/>
      <c r="C279" s="1"/>
      <c r="D279" s="1"/>
      <c r="E279" s="1"/>
      <c r="F279" s="1"/>
      <c r="G279" s="1" t="s">
        <v>257</v>
      </c>
      <c r="H279" s="1"/>
      <c r="I279" s="1"/>
      <c r="J279" s="4"/>
      <c r="K279" s="5"/>
      <c r="L279" s="4"/>
      <c r="M279" s="5"/>
      <c r="N279" s="4"/>
      <c r="O279" s="5"/>
      <c r="P279" s="6"/>
    </row>
    <row r="280" spans="1:16" ht="15" thickBot="1" x14ac:dyDescent="0.4">
      <c r="A280" s="1"/>
      <c r="B280" s="1"/>
      <c r="C280" s="1"/>
      <c r="D280" s="1"/>
      <c r="E280" s="1"/>
      <c r="F280" s="1"/>
      <c r="G280" s="1"/>
      <c r="H280" s="1" t="s">
        <v>139</v>
      </c>
      <c r="I280" s="1"/>
      <c r="J280" s="4">
        <v>2036.36</v>
      </c>
      <c r="K280" s="5"/>
      <c r="L280" s="4">
        <v>2150</v>
      </c>
      <c r="M280" s="5"/>
      <c r="N280" s="4">
        <f>ROUND((J280-L280),5)</f>
        <v>-113.64</v>
      </c>
      <c r="O280" s="5"/>
      <c r="P280" s="6">
        <f>ROUND(IF(L280=0, IF(J280=0, 0, 1), J280/L280),5)</f>
        <v>0.94713999999999998</v>
      </c>
    </row>
    <row r="281" spans="1:16" ht="15" thickBot="1" x14ac:dyDescent="0.4">
      <c r="A281" s="1"/>
      <c r="B281" s="1"/>
      <c r="C281" s="1"/>
      <c r="D281" s="1"/>
      <c r="E281" s="1"/>
      <c r="F281" s="1"/>
      <c r="G281" s="1" t="s">
        <v>258</v>
      </c>
      <c r="H281" s="1"/>
      <c r="I281" s="1"/>
      <c r="J281" s="9">
        <f>ROUND(SUM(J279:J280),5)</f>
        <v>2036.36</v>
      </c>
      <c r="K281" s="5"/>
      <c r="L281" s="9">
        <f>ROUND(SUM(L279:L280),5)</f>
        <v>2150</v>
      </c>
      <c r="M281" s="5"/>
      <c r="N281" s="9">
        <f>ROUND((J281-L281),5)</f>
        <v>-113.64</v>
      </c>
      <c r="O281" s="5"/>
      <c r="P281" s="10">
        <f>ROUND(IF(L281=0, IF(J281=0, 0, 1), J281/L281),5)</f>
        <v>0.94713999999999998</v>
      </c>
    </row>
    <row r="282" spans="1:16" x14ac:dyDescent="0.35">
      <c r="A282" s="1"/>
      <c r="B282" s="1"/>
      <c r="C282" s="1"/>
      <c r="D282" s="1"/>
      <c r="E282" s="1"/>
      <c r="F282" s="1" t="s">
        <v>259</v>
      </c>
      <c r="G282" s="1"/>
      <c r="H282" s="1"/>
      <c r="I282" s="1"/>
      <c r="J282" s="4">
        <f>ROUND(SUM(J272:J274)+J278+J281,5)</f>
        <v>35876.33</v>
      </c>
      <c r="K282" s="5"/>
      <c r="L282" s="4">
        <f>ROUND(SUM(L272:L274)+L278+L281,5)</f>
        <v>15150</v>
      </c>
      <c r="M282" s="5"/>
      <c r="N282" s="4">
        <f>ROUND((J282-L282),5)</f>
        <v>20726.330000000002</v>
      </c>
      <c r="O282" s="5"/>
      <c r="P282" s="6">
        <f>ROUND(IF(L282=0, IF(J282=0, 0, 1), J282/L282),5)</f>
        <v>2.3680699999999999</v>
      </c>
    </row>
    <row r="283" spans="1:16" x14ac:dyDescent="0.35">
      <c r="A283" s="1"/>
      <c r="B283" s="1"/>
      <c r="C283" s="1"/>
      <c r="D283" s="1"/>
      <c r="E283" s="1"/>
      <c r="F283" s="1" t="s">
        <v>260</v>
      </c>
      <c r="G283" s="1"/>
      <c r="H283" s="1"/>
      <c r="I283" s="1"/>
      <c r="J283" s="4"/>
      <c r="K283" s="5"/>
      <c r="L283" s="4"/>
      <c r="M283" s="5"/>
      <c r="N283" s="4"/>
      <c r="O283" s="5"/>
      <c r="P283" s="6"/>
    </row>
    <row r="284" spans="1:16" x14ac:dyDescent="0.35">
      <c r="A284" s="1"/>
      <c r="B284" s="1"/>
      <c r="C284" s="1"/>
      <c r="D284" s="1"/>
      <c r="E284" s="1"/>
      <c r="F284" s="1"/>
      <c r="G284" s="1" t="s">
        <v>261</v>
      </c>
      <c r="H284" s="1"/>
      <c r="I284" s="1"/>
      <c r="J284" s="4"/>
      <c r="K284" s="5"/>
      <c r="L284" s="4"/>
      <c r="M284" s="5"/>
      <c r="N284" s="4"/>
      <c r="O284" s="5"/>
      <c r="P284" s="6"/>
    </row>
    <row r="285" spans="1:16" x14ac:dyDescent="0.35">
      <c r="A285" s="1"/>
      <c r="B285" s="1"/>
      <c r="C285" s="1"/>
      <c r="D285" s="1"/>
      <c r="E285" s="1"/>
      <c r="F285" s="1"/>
      <c r="G285" s="1"/>
      <c r="H285" s="1" t="s">
        <v>262</v>
      </c>
      <c r="I285" s="1"/>
      <c r="J285" s="4">
        <v>0</v>
      </c>
      <c r="K285" s="5"/>
      <c r="L285" s="4">
        <v>0</v>
      </c>
      <c r="M285" s="5"/>
      <c r="N285" s="4">
        <f>ROUND((J285-L285),5)</f>
        <v>0</v>
      </c>
      <c r="O285" s="5"/>
      <c r="P285" s="6">
        <f>ROUND(IF(L285=0, IF(J285=0, 0, 1), J285/L285),5)</f>
        <v>0</v>
      </c>
    </row>
    <row r="286" spans="1:16" ht="15" thickBot="1" x14ac:dyDescent="0.4">
      <c r="A286" s="1"/>
      <c r="B286" s="1"/>
      <c r="C286" s="1"/>
      <c r="D286" s="1"/>
      <c r="E286" s="1"/>
      <c r="F286" s="1"/>
      <c r="G286" s="1"/>
      <c r="H286" s="1" t="s">
        <v>263</v>
      </c>
      <c r="I286" s="1"/>
      <c r="J286" s="7">
        <v>0</v>
      </c>
      <c r="K286" s="5"/>
      <c r="L286" s="7">
        <v>0</v>
      </c>
      <c r="M286" s="5"/>
      <c r="N286" s="7">
        <f>ROUND((J286-L286),5)</f>
        <v>0</v>
      </c>
      <c r="O286" s="5"/>
      <c r="P286" s="8">
        <f>ROUND(IF(L286=0, IF(J286=0, 0, 1), J286/L286),5)</f>
        <v>0</v>
      </c>
    </row>
    <row r="287" spans="1:16" x14ac:dyDescent="0.35">
      <c r="A287" s="1"/>
      <c r="B287" s="1"/>
      <c r="C287" s="1"/>
      <c r="D287" s="1"/>
      <c r="E287" s="1"/>
      <c r="F287" s="1"/>
      <c r="G287" s="1" t="s">
        <v>264</v>
      </c>
      <c r="H287" s="1"/>
      <c r="I287" s="1"/>
      <c r="J287" s="4">
        <f>ROUND(SUM(J284:J286),5)</f>
        <v>0</v>
      </c>
      <c r="K287" s="5"/>
      <c r="L287" s="4">
        <f>ROUND(SUM(L284:L286),5)</f>
        <v>0</v>
      </c>
      <c r="M287" s="5"/>
      <c r="N287" s="4">
        <f>ROUND((J287-L287),5)</f>
        <v>0</v>
      </c>
      <c r="O287" s="5"/>
      <c r="P287" s="6">
        <f>ROUND(IF(L287=0, IF(J287=0, 0, 1), J287/L287),5)</f>
        <v>0</v>
      </c>
    </row>
    <row r="288" spans="1:16" x14ac:dyDescent="0.35">
      <c r="A288" s="1"/>
      <c r="B288" s="1"/>
      <c r="C288" s="1"/>
      <c r="D288" s="1"/>
      <c r="E288" s="1"/>
      <c r="F288" s="1"/>
      <c r="G288" s="1" t="s">
        <v>265</v>
      </c>
      <c r="H288" s="1"/>
      <c r="I288" s="1"/>
      <c r="J288" s="4">
        <v>772.21</v>
      </c>
      <c r="K288" s="5"/>
      <c r="L288" s="4">
        <v>1155.77</v>
      </c>
      <c r="M288" s="5"/>
      <c r="N288" s="4">
        <f>ROUND((J288-L288),5)</f>
        <v>-383.56</v>
      </c>
      <c r="O288" s="5"/>
      <c r="P288" s="6">
        <f>ROUND(IF(L288=0, IF(J288=0, 0, 1), J288/L288),5)</f>
        <v>0.66813</v>
      </c>
    </row>
    <row r="289" spans="1:16" x14ac:dyDescent="0.35">
      <c r="A289" s="1"/>
      <c r="B289" s="1"/>
      <c r="C289" s="1"/>
      <c r="D289" s="1"/>
      <c r="E289" s="1"/>
      <c r="F289" s="1"/>
      <c r="G289" s="1" t="s">
        <v>266</v>
      </c>
      <c r="H289" s="1"/>
      <c r="I289" s="1"/>
      <c r="J289" s="4"/>
      <c r="K289" s="5"/>
      <c r="L289" s="4"/>
      <c r="M289" s="5"/>
      <c r="N289" s="4"/>
      <c r="O289" s="5"/>
      <c r="P289" s="6"/>
    </row>
    <row r="290" spans="1:16" x14ac:dyDescent="0.35">
      <c r="A290" s="1"/>
      <c r="B290" s="1"/>
      <c r="C290" s="1"/>
      <c r="D290" s="1"/>
      <c r="E290" s="1"/>
      <c r="F290" s="1"/>
      <c r="G290" s="1"/>
      <c r="H290" s="1" t="s">
        <v>145</v>
      </c>
      <c r="I290" s="1"/>
      <c r="J290" s="4">
        <v>11475</v>
      </c>
      <c r="K290" s="5"/>
      <c r="L290" s="4">
        <v>13600</v>
      </c>
      <c r="M290" s="5"/>
      <c r="N290" s="4">
        <f>ROUND((J290-L290),5)</f>
        <v>-2125</v>
      </c>
      <c r="O290" s="5"/>
      <c r="P290" s="6">
        <f>ROUND(IF(L290=0, IF(J290=0, 0, 1), J290/L290),5)</f>
        <v>0.84375</v>
      </c>
    </row>
    <row r="291" spans="1:16" ht="15" thickBot="1" x14ac:dyDescent="0.4">
      <c r="A291" s="1"/>
      <c r="B291" s="1"/>
      <c r="C291" s="1"/>
      <c r="D291" s="1"/>
      <c r="E291" s="1"/>
      <c r="F291" s="1"/>
      <c r="G291" s="1"/>
      <c r="H291" s="1" t="s">
        <v>267</v>
      </c>
      <c r="I291" s="1"/>
      <c r="J291" s="7">
        <v>1200</v>
      </c>
      <c r="K291" s="5"/>
      <c r="L291" s="7">
        <v>1200</v>
      </c>
      <c r="M291" s="5"/>
      <c r="N291" s="7">
        <f>ROUND((J291-L291),5)</f>
        <v>0</v>
      </c>
      <c r="O291" s="5"/>
      <c r="P291" s="8">
        <f>ROUND(IF(L291=0, IF(J291=0, 0, 1), J291/L291),5)</f>
        <v>1</v>
      </c>
    </row>
    <row r="292" spans="1:16" x14ac:dyDescent="0.35">
      <c r="A292" s="1"/>
      <c r="B292" s="1"/>
      <c r="C292" s="1"/>
      <c r="D292" s="1"/>
      <c r="E292" s="1"/>
      <c r="F292" s="1"/>
      <c r="G292" s="1" t="s">
        <v>268</v>
      </c>
      <c r="H292" s="1"/>
      <c r="I292" s="1"/>
      <c r="J292" s="4">
        <f>ROUND(SUM(J289:J291),5)</f>
        <v>12675</v>
      </c>
      <c r="K292" s="5"/>
      <c r="L292" s="4">
        <f>ROUND(SUM(L289:L291),5)</f>
        <v>14800</v>
      </c>
      <c r="M292" s="5"/>
      <c r="N292" s="4">
        <f>ROUND((J292-L292),5)</f>
        <v>-2125</v>
      </c>
      <c r="O292" s="5"/>
      <c r="P292" s="6">
        <f>ROUND(IF(L292=0, IF(J292=0, 0, 1), J292/L292),5)</f>
        <v>0.85641999999999996</v>
      </c>
    </row>
    <row r="293" spans="1:16" x14ac:dyDescent="0.35">
      <c r="A293" s="1"/>
      <c r="B293" s="1"/>
      <c r="C293" s="1"/>
      <c r="D293" s="1"/>
      <c r="E293" s="1"/>
      <c r="F293" s="1"/>
      <c r="G293" s="1" t="s">
        <v>269</v>
      </c>
      <c r="H293" s="1"/>
      <c r="I293" s="1"/>
      <c r="J293" s="4"/>
      <c r="K293" s="5"/>
      <c r="L293" s="4"/>
      <c r="M293" s="5"/>
      <c r="N293" s="4"/>
      <c r="O293" s="5"/>
      <c r="P293" s="6"/>
    </row>
    <row r="294" spans="1:16" ht="15" thickBot="1" x14ac:dyDescent="0.4">
      <c r="A294" s="1"/>
      <c r="B294" s="1"/>
      <c r="C294" s="1"/>
      <c r="D294" s="1"/>
      <c r="E294" s="1"/>
      <c r="F294" s="1"/>
      <c r="G294" s="1"/>
      <c r="H294" s="1" t="s">
        <v>83</v>
      </c>
      <c r="I294" s="1"/>
      <c r="J294" s="4">
        <v>1149</v>
      </c>
      <c r="K294" s="5"/>
      <c r="L294" s="4">
        <v>1000</v>
      </c>
      <c r="M294" s="5"/>
      <c r="N294" s="4">
        <f>ROUND((J294-L294),5)</f>
        <v>149</v>
      </c>
      <c r="O294" s="5"/>
      <c r="P294" s="6">
        <f>ROUND(IF(L294=0, IF(J294=0, 0, 1), J294/L294),5)</f>
        <v>1.149</v>
      </c>
    </row>
    <row r="295" spans="1:16" ht="15" thickBot="1" x14ac:dyDescent="0.4">
      <c r="A295" s="1"/>
      <c r="B295" s="1"/>
      <c r="C295" s="1"/>
      <c r="D295" s="1"/>
      <c r="E295" s="1"/>
      <c r="F295" s="1"/>
      <c r="G295" s="1" t="s">
        <v>270</v>
      </c>
      <c r="H295" s="1"/>
      <c r="I295" s="1"/>
      <c r="J295" s="11">
        <f>ROUND(SUM(J293:J294),5)</f>
        <v>1149</v>
      </c>
      <c r="K295" s="5"/>
      <c r="L295" s="11">
        <f>ROUND(SUM(L293:L294),5)</f>
        <v>1000</v>
      </c>
      <c r="M295" s="5"/>
      <c r="N295" s="11">
        <f>ROUND((J295-L295),5)</f>
        <v>149</v>
      </c>
      <c r="O295" s="5"/>
      <c r="P295" s="12">
        <f>ROUND(IF(L295=0, IF(J295=0, 0, 1), J295/L295),5)</f>
        <v>1.149</v>
      </c>
    </row>
    <row r="296" spans="1:16" ht="15" thickBot="1" x14ac:dyDescent="0.4">
      <c r="A296" s="1"/>
      <c r="B296" s="1"/>
      <c r="C296" s="1"/>
      <c r="D296" s="1"/>
      <c r="E296" s="1"/>
      <c r="F296" s="1" t="s">
        <v>271</v>
      </c>
      <c r="G296" s="1"/>
      <c r="H296" s="1"/>
      <c r="I296" s="1"/>
      <c r="J296" s="9">
        <f>ROUND(J283+SUM(J287:J288)+J292+J295,5)</f>
        <v>14596.21</v>
      </c>
      <c r="K296" s="5"/>
      <c r="L296" s="9">
        <f>ROUND(L283+SUM(L287:L288)+L292+L295,5)</f>
        <v>16955.77</v>
      </c>
      <c r="M296" s="5"/>
      <c r="N296" s="9">
        <f>ROUND((J296-L296),5)</f>
        <v>-2359.56</v>
      </c>
      <c r="O296" s="5"/>
      <c r="P296" s="10">
        <f>ROUND(IF(L296=0, IF(J296=0, 0, 1), J296/L296),5)</f>
        <v>0.86084000000000005</v>
      </c>
    </row>
    <row r="297" spans="1:16" x14ac:dyDescent="0.35">
      <c r="A297" s="1"/>
      <c r="B297" s="1"/>
      <c r="C297" s="1"/>
      <c r="D297" s="1"/>
      <c r="E297" s="1" t="s">
        <v>272</v>
      </c>
      <c r="F297" s="1"/>
      <c r="G297" s="1"/>
      <c r="H297" s="1"/>
      <c r="I297" s="1"/>
      <c r="J297" s="4">
        <f>ROUND(J251+J271+J282+J296,5)</f>
        <v>203151.43</v>
      </c>
      <c r="K297" s="5"/>
      <c r="L297" s="4">
        <f>ROUND(L251+L271+L282+L296,5)</f>
        <v>203718</v>
      </c>
      <c r="M297" s="5"/>
      <c r="N297" s="4">
        <f>ROUND((J297-L297),5)</f>
        <v>-566.57000000000005</v>
      </c>
      <c r="O297" s="5"/>
      <c r="P297" s="6">
        <f>ROUND(IF(L297=0, IF(J297=0, 0, 1), J297/L297),5)</f>
        <v>0.99722</v>
      </c>
    </row>
    <row r="298" spans="1:16" x14ac:dyDescent="0.35">
      <c r="A298" s="1"/>
      <c r="B298" s="1"/>
      <c r="C298" s="1"/>
      <c r="D298" s="1"/>
      <c r="E298" s="1" t="s">
        <v>273</v>
      </c>
      <c r="F298" s="1"/>
      <c r="G298" s="1"/>
      <c r="H298" s="1"/>
      <c r="I298" s="1"/>
      <c r="J298" s="4"/>
      <c r="K298" s="5"/>
      <c r="L298" s="4"/>
      <c r="M298" s="5"/>
      <c r="N298" s="4"/>
      <c r="O298" s="5"/>
      <c r="P298" s="6"/>
    </row>
    <row r="299" spans="1:16" ht="15" thickBot="1" x14ac:dyDescent="0.4">
      <c r="A299" s="1"/>
      <c r="B299" s="1"/>
      <c r="C299" s="1"/>
      <c r="D299" s="1"/>
      <c r="E299" s="1"/>
      <c r="F299" s="1" t="s">
        <v>274</v>
      </c>
      <c r="G299" s="1"/>
      <c r="H299" s="1"/>
      <c r="I299" s="1"/>
      <c r="J299" s="7">
        <v>1545.07</v>
      </c>
      <c r="K299" s="5"/>
      <c r="L299" s="4"/>
      <c r="M299" s="5"/>
      <c r="N299" s="4"/>
      <c r="O299" s="5"/>
      <c r="P299" s="6"/>
    </row>
    <row r="300" spans="1:16" x14ac:dyDescent="0.35">
      <c r="A300" s="1"/>
      <c r="B300" s="1"/>
      <c r="C300" s="1"/>
      <c r="D300" s="1"/>
      <c r="E300" s="1" t="s">
        <v>275</v>
      </c>
      <c r="F300" s="1"/>
      <c r="G300" s="1"/>
      <c r="H300" s="1"/>
      <c r="I300" s="1"/>
      <c r="J300" s="4">
        <f>ROUND(SUM(J298:J299),5)</f>
        <v>1545.07</v>
      </c>
      <c r="K300" s="5"/>
      <c r="L300" s="4"/>
      <c r="M300" s="5"/>
      <c r="N300" s="4"/>
      <c r="O300" s="5"/>
      <c r="P300" s="6"/>
    </row>
    <row r="301" spans="1:16" x14ac:dyDescent="0.35">
      <c r="A301" s="1"/>
      <c r="B301" s="1"/>
      <c r="C301" s="1"/>
      <c r="D301" s="1"/>
      <c r="E301" s="1" t="s">
        <v>276</v>
      </c>
      <c r="F301" s="1"/>
      <c r="G301" s="1"/>
      <c r="H301" s="1"/>
      <c r="I301" s="1"/>
      <c r="J301" s="4"/>
      <c r="K301" s="5"/>
      <c r="L301" s="4"/>
      <c r="M301" s="5"/>
      <c r="N301" s="4"/>
      <c r="O301" s="5"/>
      <c r="P301" s="6"/>
    </row>
    <row r="302" spans="1:16" x14ac:dyDescent="0.35">
      <c r="A302" s="1"/>
      <c r="B302" s="1"/>
      <c r="C302" s="1"/>
      <c r="D302" s="1"/>
      <c r="E302" s="1"/>
      <c r="F302" s="1" t="s">
        <v>277</v>
      </c>
      <c r="G302" s="1"/>
      <c r="H302" s="1"/>
      <c r="I302" s="1"/>
      <c r="J302" s="4">
        <v>0</v>
      </c>
      <c r="K302" s="5"/>
      <c r="L302" s="4">
        <v>0</v>
      </c>
      <c r="M302" s="5"/>
      <c r="N302" s="4">
        <f>ROUND((J302-L302),5)</f>
        <v>0</v>
      </c>
      <c r="O302" s="5"/>
      <c r="P302" s="6">
        <f>ROUND(IF(L302=0, IF(J302=0, 0, 1), J302/L302),5)</f>
        <v>0</v>
      </c>
    </row>
    <row r="303" spans="1:16" x14ac:dyDescent="0.35">
      <c r="A303" s="1"/>
      <c r="B303" s="1"/>
      <c r="C303" s="1"/>
      <c r="D303" s="1"/>
      <c r="E303" s="1"/>
      <c r="F303" s="1" t="s">
        <v>278</v>
      </c>
      <c r="G303" s="1"/>
      <c r="H303" s="1"/>
      <c r="I303" s="1"/>
      <c r="J303" s="4">
        <v>0</v>
      </c>
      <c r="K303" s="5"/>
      <c r="L303" s="4">
        <v>0</v>
      </c>
      <c r="M303" s="5"/>
      <c r="N303" s="4">
        <f>ROUND((J303-L303),5)</f>
        <v>0</v>
      </c>
      <c r="O303" s="5"/>
      <c r="P303" s="6">
        <f>ROUND(IF(L303=0, IF(J303=0, 0, 1), J303/L303),5)</f>
        <v>0</v>
      </c>
    </row>
    <row r="304" spans="1:16" ht="15" thickBot="1" x14ac:dyDescent="0.4">
      <c r="A304" s="1"/>
      <c r="B304" s="1"/>
      <c r="C304" s="1"/>
      <c r="D304" s="1"/>
      <c r="E304" s="1"/>
      <c r="F304" s="1" t="s">
        <v>279</v>
      </c>
      <c r="G304" s="1"/>
      <c r="H304" s="1"/>
      <c r="I304" s="1"/>
      <c r="J304" s="7">
        <v>0</v>
      </c>
      <c r="K304" s="5"/>
      <c r="L304" s="7">
        <v>6555.01</v>
      </c>
      <c r="M304" s="5"/>
      <c r="N304" s="7">
        <f>ROUND((J304-L304),5)</f>
        <v>-6555.01</v>
      </c>
      <c r="O304" s="5"/>
      <c r="P304" s="8">
        <f>ROUND(IF(L304=0, IF(J304=0, 0, 1), J304/L304),5)</f>
        <v>0</v>
      </c>
    </row>
    <row r="305" spans="1:16" x14ac:dyDescent="0.35">
      <c r="A305" s="1"/>
      <c r="B305" s="1"/>
      <c r="C305" s="1"/>
      <c r="D305" s="1"/>
      <c r="E305" s="1" t="s">
        <v>280</v>
      </c>
      <c r="F305" s="1"/>
      <c r="G305" s="1"/>
      <c r="H305" s="1"/>
      <c r="I305" s="1"/>
      <c r="J305" s="4">
        <f>ROUND(SUM(J301:J304),5)</f>
        <v>0</v>
      </c>
      <c r="K305" s="5"/>
      <c r="L305" s="4">
        <f>ROUND(SUM(L301:L304),5)</f>
        <v>6555.01</v>
      </c>
      <c r="M305" s="5"/>
      <c r="N305" s="4">
        <f>ROUND((J305-L305),5)</f>
        <v>-6555.01</v>
      </c>
      <c r="O305" s="5"/>
      <c r="P305" s="6">
        <f>ROUND(IF(L305=0, IF(J305=0, 0, 1), J305/L305),5)</f>
        <v>0</v>
      </c>
    </row>
    <row r="306" spans="1:16" x14ac:dyDescent="0.35">
      <c r="A306" s="1"/>
      <c r="B306" s="1"/>
      <c r="C306" s="1"/>
      <c r="D306" s="1"/>
      <c r="E306" s="1" t="s">
        <v>281</v>
      </c>
      <c r="F306" s="1"/>
      <c r="G306" s="1"/>
      <c r="H306" s="1"/>
      <c r="I306" s="1"/>
      <c r="J306" s="4"/>
      <c r="K306" s="5"/>
      <c r="L306" s="4"/>
      <c r="M306" s="5"/>
      <c r="N306" s="4"/>
      <c r="O306" s="5"/>
      <c r="P306" s="6"/>
    </row>
    <row r="307" spans="1:16" x14ac:dyDescent="0.35">
      <c r="A307" s="1"/>
      <c r="B307" s="1"/>
      <c r="C307" s="1"/>
      <c r="D307" s="1"/>
      <c r="E307" s="1"/>
      <c r="F307" s="1" t="s">
        <v>282</v>
      </c>
      <c r="G307" s="1"/>
      <c r="H307" s="1"/>
      <c r="I307" s="1"/>
      <c r="J307" s="4"/>
      <c r="K307" s="5"/>
      <c r="L307" s="4"/>
      <c r="M307" s="5"/>
      <c r="N307" s="4"/>
      <c r="O307" s="5"/>
      <c r="P307" s="6"/>
    </row>
    <row r="308" spans="1:16" x14ac:dyDescent="0.35">
      <c r="A308" s="1"/>
      <c r="B308" s="1"/>
      <c r="C308" s="1"/>
      <c r="D308" s="1"/>
      <c r="E308" s="1"/>
      <c r="F308" s="1"/>
      <c r="G308" s="1" t="s">
        <v>283</v>
      </c>
      <c r="H308" s="1"/>
      <c r="I308" s="1"/>
      <c r="J308" s="4"/>
      <c r="K308" s="5"/>
      <c r="L308" s="4"/>
      <c r="M308" s="5"/>
      <c r="N308" s="4"/>
      <c r="O308" s="5"/>
      <c r="P308" s="6"/>
    </row>
    <row r="309" spans="1:16" x14ac:dyDescent="0.35">
      <c r="A309" s="1"/>
      <c r="B309" s="1"/>
      <c r="C309" s="1"/>
      <c r="D309" s="1"/>
      <c r="E309" s="1"/>
      <c r="F309" s="1"/>
      <c r="G309" s="1"/>
      <c r="H309" s="1" t="s">
        <v>284</v>
      </c>
      <c r="I309" s="1"/>
      <c r="J309" s="4"/>
      <c r="K309" s="5"/>
      <c r="L309" s="4"/>
      <c r="M309" s="5"/>
      <c r="N309" s="4"/>
      <c r="O309" s="5"/>
      <c r="P309" s="6"/>
    </row>
    <row r="310" spans="1:16" x14ac:dyDescent="0.35">
      <c r="A310" s="1"/>
      <c r="B310" s="1"/>
      <c r="C310" s="1"/>
      <c r="D310" s="1"/>
      <c r="E310" s="1"/>
      <c r="F310" s="1"/>
      <c r="G310" s="1"/>
      <c r="H310" s="1"/>
      <c r="I310" s="1" t="s">
        <v>285</v>
      </c>
      <c r="J310" s="4">
        <v>131289.64000000001</v>
      </c>
      <c r="K310" s="5"/>
      <c r="L310" s="4">
        <v>90290</v>
      </c>
      <c r="M310" s="5"/>
      <c r="N310" s="4">
        <f t="shared" ref="N310:N317" si="20">ROUND((J310-L310),5)</f>
        <v>40999.64</v>
      </c>
      <c r="O310" s="5"/>
      <c r="P310" s="6">
        <f t="shared" ref="P310:P317" si="21">ROUND(IF(L310=0, IF(J310=0, 0, 1), J310/L310),5)</f>
        <v>1.4540900000000001</v>
      </c>
    </row>
    <row r="311" spans="1:16" x14ac:dyDescent="0.35">
      <c r="A311" s="1"/>
      <c r="B311" s="1"/>
      <c r="C311" s="1"/>
      <c r="D311" s="1"/>
      <c r="E311" s="1"/>
      <c r="F311" s="1"/>
      <c r="G311" s="1"/>
      <c r="H311" s="1"/>
      <c r="I311" s="1" t="s">
        <v>286</v>
      </c>
      <c r="J311" s="4">
        <v>0</v>
      </c>
      <c r="K311" s="5"/>
      <c r="L311" s="4">
        <v>5000</v>
      </c>
      <c r="M311" s="5"/>
      <c r="N311" s="4">
        <f t="shared" si="20"/>
        <v>-5000</v>
      </c>
      <c r="O311" s="5"/>
      <c r="P311" s="6">
        <f t="shared" si="21"/>
        <v>0</v>
      </c>
    </row>
    <row r="312" spans="1:16" ht="15" thickBot="1" x14ac:dyDescent="0.4">
      <c r="A312" s="1"/>
      <c r="B312" s="1"/>
      <c r="C312" s="1"/>
      <c r="D312" s="1"/>
      <c r="E312" s="1"/>
      <c r="F312" s="1"/>
      <c r="G312" s="1"/>
      <c r="H312" s="1"/>
      <c r="I312" s="1" t="s">
        <v>287</v>
      </c>
      <c r="J312" s="7">
        <v>0</v>
      </c>
      <c r="K312" s="5"/>
      <c r="L312" s="7">
        <v>5000</v>
      </c>
      <c r="M312" s="5"/>
      <c r="N312" s="7">
        <f t="shared" si="20"/>
        <v>-5000</v>
      </c>
      <c r="O312" s="5"/>
      <c r="P312" s="8">
        <f t="shared" si="21"/>
        <v>0</v>
      </c>
    </row>
    <row r="313" spans="1:16" x14ac:dyDescent="0.35">
      <c r="A313" s="1"/>
      <c r="B313" s="1"/>
      <c r="C313" s="1"/>
      <c r="D313" s="1"/>
      <c r="E313" s="1"/>
      <c r="F313" s="1"/>
      <c r="G313" s="1"/>
      <c r="H313" s="1" t="s">
        <v>288</v>
      </c>
      <c r="I313" s="1"/>
      <c r="J313" s="4">
        <f>ROUND(SUM(J309:J312),5)</f>
        <v>131289.64000000001</v>
      </c>
      <c r="K313" s="5"/>
      <c r="L313" s="4">
        <f>ROUND(SUM(L309:L312),5)</f>
        <v>100290</v>
      </c>
      <c r="M313" s="5"/>
      <c r="N313" s="4">
        <f t="shared" si="20"/>
        <v>30999.64</v>
      </c>
      <c r="O313" s="5"/>
      <c r="P313" s="6">
        <f t="shared" si="21"/>
        <v>1.3090999999999999</v>
      </c>
    </row>
    <row r="314" spans="1:16" x14ac:dyDescent="0.35">
      <c r="A314" s="1"/>
      <c r="B314" s="1"/>
      <c r="C314" s="1"/>
      <c r="D314" s="1"/>
      <c r="E314" s="1"/>
      <c r="F314" s="1"/>
      <c r="G314" s="1"/>
      <c r="H314" s="1" t="s">
        <v>289</v>
      </c>
      <c r="I314" s="1"/>
      <c r="J314" s="4">
        <v>26165.24</v>
      </c>
      <c r="K314" s="5"/>
      <c r="L314" s="4">
        <v>20058</v>
      </c>
      <c r="M314" s="5"/>
      <c r="N314" s="4">
        <f t="shared" si="20"/>
        <v>6107.24</v>
      </c>
      <c r="O314" s="5"/>
      <c r="P314" s="6">
        <f t="shared" si="21"/>
        <v>1.3044800000000001</v>
      </c>
    </row>
    <row r="315" spans="1:16" ht="15" thickBot="1" x14ac:dyDescent="0.4">
      <c r="A315" s="1"/>
      <c r="B315" s="1"/>
      <c r="C315" s="1"/>
      <c r="D315" s="1"/>
      <c r="E315" s="1"/>
      <c r="F315" s="1"/>
      <c r="G315" s="1"/>
      <c r="H315" s="1" t="s">
        <v>290</v>
      </c>
      <c r="I315" s="1"/>
      <c r="J315" s="4">
        <v>0</v>
      </c>
      <c r="K315" s="5"/>
      <c r="L315" s="4">
        <v>0</v>
      </c>
      <c r="M315" s="5"/>
      <c r="N315" s="4">
        <f t="shared" si="20"/>
        <v>0</v>
      </c>
      <c r="O315" s="5"/>
      <c r="P315" s="6">
        <f t="shared" si="21"/>
        <v>0</v>
      </c>
    </row>
    <row r="316" spans="1:16" ht="15" thickBot="1" x14ac:dyDescent="0.4">
      <c r="A316" s="1"/>
      <c r="B316" s="1"/>
      <c r="C316" s="1"/>
      <c r="D316" s="1"/>
      <c r="E316" s="1"/>
      <c r="F316" s="1"/>
      <c r="G316" s="1" t="s">
        <v>291</v>
      </c>
      <c r="H316" s="1"/>
      <c r="I316" s="1"/>
      <c r="J316" s="9">
        <f>ROUND(J308+SUM(J313:J315),5)</f>
        <v>157454.88</v>
      </c>
      <c r="K316" s="5"/>
      <c r="L316" s="9">
        <f>ROUND(L308+SUM(L313:L315),5)</f>
        <v>120348</v>
      </c>
      <c r="M316" s="5"/>
      <c r="N316" s="9">
        <f t="shared" si="20"/>
        <v>37106.879999999997</v>
      </c>
      <c r="O316" s="5"/>
      <c r="P316" s="10">
        <f t="shared" si="21"/>
        <v>1.30833</v>
      </c>
    </row>
    <row r="317" spans="1:16" x14ac:dyDescent="0.35">
      <c r="A317" s="1"/>
      <c r="B317" s="1"/>
      <c r="C317" s="1"/>
      <c r="D317" s="1"/>
      <c r="E317" s="1"/>
      <c r="F317" s="1" t="s">
        <v>292</v>
      </c>
      <c r="G317" s="1"/>
      <c r="H317" s="1"/>
      <c r="I317" s="1"/>
      <c r="J317" s="4">
        <f>ROUND(J307+J316,5)</f>
        <v>157454.88</v>
      </c>
      <c r="K317" s="5"/>
      <c r="L317" s="4">
        <f>ROUND(L307+L316,5)</f>
        <v>120348</v>
      </c>
      <c r="M317" s="5"/>
      <c r="N317" s="4">
        <f t="shared" si="20"/>
        <v>37106.879999999997</v>
      </c>
      <c r="O317" s="5"/>
      <c r="P317" s="6">
        <f t="shared" si="21"/>
        <v>1.30833</v>
      </c>
    </row>
    <row r="318" spans="1:16" x14ac:dyDescent="0.35">
      <c r="A318" s="1"/>
      <c r="B318" s="1"/>
      <c r="C318" s="1"/>
      <c r="D318" s="1"/>
      <c r="E318" s="1"/>
      <c r="F318" s="1" t="s">
        <v>293</v>
      </c>
      <c r="G318" s="1"/>
      <c r="H318" s="1"/>
      <c r="I318" s="1"/>
      <c r="J318" s="4"/>
      <c r="K318" s="5"/>
      <c r="L318" s="4"/>
      <c r="M318" s="5"/>
      <c r="N318" s="4"/>
      <c r="O318" s="5"/>
      <c r="P318" s="6"/>
    </row>
    <row r="319" spans="1:16" x14ac:dyDescent="0.35">
      <c r="A319" s="1"/>
      <c r="B319" s="1"/>
      <c r="C319" s="1"/>
      <c r="D319" s="1"/>
      <c r="E319" s="1"/>
      <c r="F319" s="1"/>
      <c r="G319" s="1" t="s">
        <v>283</v>
      </c>
      <c r="H319" s="1"/>
      <c r="I319" s="1"/>
      <c r="J319" s="4"/>
      <c r="K319" s="5"/>
      <c r="L319" s="4"/>
      <c r="M319" s="5"/>
      <c r="N319" s="4"/>
      <c r="O319" s="5"/>
      <c r="P319" s="6"/>
    </row>
    <row r="320" spans="1:16" x14ac:dyDescent="0.35">
      <c r="A320" s="1"/>
      <c r="B320" s="1"/>
      <c r="C320" s="1"/>
      <c r="D320" s="1"/>
      <c r="E320" s="1"/>
      <c r="F320" s="1"/>
      <c r="G320" s="1"/>
      <c r="H320" s="1" t="s">
        <v>294</v>
      </c>
      <c r="I320" s="1"/>
      <c r="J320" s="4"/>
      <c r="K320" s="5"/>
      <c r="L320" s="4"/>
      <c r="M320" s="5"/>
      <c r="N320" s="4"/>
      <c r="O320" s="5"/>
      <c r="P320" s="6"/>
    </row>
    <row r="321" spans="1:16" x14ac:dyDescent="0.35">
      <c r="A321" s="1"/>
      <c r="B321" s="1"/>
      <c r="C321" s="1"/>
      <c r="D321" s="1"/>
      <c r="E321" s="1"/>
      <c r="F321" s="1"/>
      <c r="G321" s="1"/>
      <c r="H321" s="1"/>
      <c r="I321" s="1" t="s">
        <v>295</v>
      </c>
      <c r="J321" s="4">
        <v>16623</v>
      </c>
      <c r="K321" s="5"/>
      <c r="L321" s="4">
        <v>19252.5</v>
      </c>
      <c r="M321" s="5"/>
      <c r="N321" s="4">
        <f t="shared" ref="N321:N329" si="22">ROUND((J321-L321),5)</f>
        <v>-2629.5</v>
      </c>
      <c r="O321" s="5"/>
      <c r="P321" s="6">
        <f t="shared" ref="P321:P329" si="23">ROUND(IF(L321=0, IF(J321=0, 0, 1), J321/L321),5)</f>
        <v>0.86341999999999997</v>
      </c>
    </row>
    <row r="322" spans="1:16" ht="15" thickBot="1" x14ac:dyDescent="0.4">
      <c r="A322" s="1"/>
      <c r="B322" s="1"/>
      <c r="C322" s="1"/>
      <c r="D322" s="1"/>
      <c r="E322" s="1"/>
      <c r="F322" s="1"/>
      <c r="G322" s="1"/>
      <c r="H322" s="1"/>
      <c r="I322" s="1" t="s">
        <v>296</v>
      </c>
      <c r="J322" s="7">
        <v>0</v>
      </c>
      <c r="K322" s="5"/>
      <c r="L322" s="7">
        <v>0</v>
      </c>
      <c r="M322" s="5"/>
      <c r="N322" s="7">
        <f t="shared" si="22"/>
        <v>0</v>
      </c>
      <c r="O322" s="5"/>
      <c r="P322" s="8">
        <f t="shared" si="23"/>
        <v>0</v>
      </c>
    </row>
    <row r="323" spans="1:16" x14ac:dyDescent="0.35">
      <c r="A323" s="1"/>
      <c r="B323" s="1"/>
      <c r="C323" s="1"/>
      <c r="D323" s="1"/>
      <c r="E323" s="1"/>
      <c r="F323" s="1"/>
      <c r="G323" s="1"/>
      <c r="H323" s="1" t="s">
        <v>297</v>
      </c>
      <c r="I323" s="1"/>
      <c r="J323" s="4">
        <f>ROUND(SUM(J320:J322),5)</f>
        <v>16623</v>
      </c>
      <c r="K323" s="5"/>
      <c r="L323" s="4">
        <f>ROUND(SUM(L320:L322),5)</f>
        <v>19252.5</v>
      </c>
      <c r="M323" s="5"/>
      <c r="N323" s="4">
        <f t="shared" si="22"/>
        <v>-2629.5</v>
      </c>
      <c r="O323" s="5"/>
      <c r="P323" s="6">
        <f t="shared" si="23"/>
        <v>0.86341999999999997</v>
      </c>
    </row>
    <row r="324" spans="1:16" ht="15" thickBot="1" x14ac:dyDescent="0.4">
      <c r="A324" s="1"/>
      <c r="B324" s="1"/>
      <c r="C324" s="1"/>
      <c r="D324" s="1"/>
      <c r="E324" s="1"/>
      <c r="F324" s="1"/>
      <c r="G324" s="1"/>
      <c r="H324" s="1" t="s">
        <v>298</v>
      </c>
      <c r="I324" s="1"/>
      <c r="J324" s="4">
        <v>3324.6</v>
      </c>
      <c r="K324" s="5"/>
      <c r="L324" s="4">
        <v>3850.4</v>
      </c>
      <c r="M324" s="5"/>
      <c r="N324" s="4">
        <f t="shared" si="22"/>
        <v>-525.79999999999995</v>
      </c>
      <c r="O324" s="5"/>
      <c r="P324" s="6">
        <f t="shared" si="23"/>
        <v>0.86343999999999999</v>
      </c>
    </row>
    <row r="325" spans="1:16" ht="15" thickBot="1" x14ac:dyDescent="0.4">
      <c r="A325" s="1"/>
      <c r="B325" s="1"/>
      <c r="C325" s="1"/>
      <c r="D325" s="1"/>
      <c r="E325" s="1"/>
      <c r="F325" s="1"/>
      <c r="G325" s="1" t="s">
        <v>291</v>
      </c>
      <c r="H325" s="1"/>
      <c r="I325" s="1"/>
      <c r="J325" s="11">
        <f>ROUND(J319+SUM(J323:J324),5)</f>
        <v>19947.599999999999</v>
      </c>
      <c r="K325" s="5"/>
      <c r="L325" s="11">
        <f>ROUND(L319+SUM(L323:L324),5)</f>
        <v>23102.9</v>
      </c>
      <c r="M325" s="5"/>
      <c r="N325" s="11">
        <f t="shared" si="22"/>
        <v>-3155.3</v>
      </c>
      <c r="O325" s="5"/>
      <c r="P325" s="12">
        <f t="shared" si="23"/>
        <v>0.86341999999999997</v>
      </c>
    </row>
    <row r="326" spans="1:16" ht="15" thickBot="1" x14ac:dyDescent="0.4">
      <c r="A326" s="1"/>
      <c r="B326" s="1"/>
      <c r="C326" s="1"/>
      <c r="D326" s="1"/>
      <c r="E326" s="1"/>
      <c r="F326" s="1" t="s">
        <v>299</v>
      </c>
      <c r="G326" s="1"/>
      <c r="H326" s="1"/>
      <c r="I326" s="1"/>
      <c r="J326" s="11">
        <f>ROUND(J318+J325,5)</f>
        <v>19947.599999999999</v>
      </c>
      <c r="K326" s="5"/>
      <c r="L326" s="11">
        <f>ROUND(L318+L325,5)</f>
        <v>23102.9</v>
      </c>
      <c r="M326" s="5"/>
      <c r="N326" s="11">
        <f t="shared" si="22"/>
        <v>-3155.3</v>
      </c>
      <c r="O326" s="5"/>
      <c r="P326" s="12">
        <f t="shared" si="23"/>
        <v>0.86341999999999997</v>
      </c>
    </row>
    <row r="327" spans="1:16" ht="15" thickBot="1" x14ac:dyDescent="0.4">
      <c r="A327" s="1"/>
      <c r="B327" s="1"/>
      <c r="C327" s="1"/>
      <c r="D327" s="1"/>
      <c r="E327" s="1" t="s">
        <v>300</v>
      </c>
      <c r="F327" s="1"/>
      <c r="G327" s="1"/>
      <c r="H327" s="1"/>
      <c r="I327" s="1"/>
      <c r="J327" s="11">
        <f>ROUND(J306+J317+J326,5)</f>
        <v>177402.48</v>
      </c>
      <c r="K327" s="5"/>
      <c r="L327" s="11">
        <f>ROUND(L306+L317+L326,5)</f>
        <v>143450.9</v>
      </c>
      <c r="M327" s="5"/>
      <c r="N327" s="11">
        <f t="shared" si="22"/>
        <v>33951.58</v>
      </c>
      <c r="O327" s="5"/>
      <c r="P327" s="12">
        <f t="shared" si="23"/>
        <v>1.23668</v>
      </c>
    </row>
    <row r="328" spans="1:16" ht="15" thickBot="1" x14ac:dyDescent="0.4">
      <c r="A328" s="1"/>
      <c r="B328" s="1"/>
      <c r="C328" s="1"/>
      <c r="D328" s="1" t="s">
        <v>301</v>
      </c>
      <c r="E328" s="1"/>
      <c r="F328" s="1"/>
      <c r="G328" s="1"/>
      <c r="H328" s="1"/>
      <c r="I328" s="1"/>
      <c r="J328" s="9">
        <f>ROUND(SUM(J58:J63)+J250+J297+J300+J305+J327,5)</f>
        <v>1881345.72</v>
      </c>
      <c r="K328" s="5"/>
      <c r="L328" s="9">
        <f>ROUND(SUM(L58:L63)+L250+L297+L300+L305+L327,5)</f>
        <v>1825711.93</v>
      </c>
      <c r="M328" s="5"/>
      <c r="N328" s="9">
        <f t="shared" si="22"/>
        <v>55633.79</v>
      </c>
      <c r="O328" s="5"/>
      <c r="P328" s="10">
        <f t="shared" si="23"/>
        <v>1.03047</v>
      </c>
    </row>
    <row r="329" spans="1:16" x14ac:dyDescent="0.35">
      <c r="A329" s="1"/>
      <c r="B329" s="1" t="s">
        <v>302</v>
      </c>
      <c r="C329" s="1"/>
      <c r="D329" s="1"/>
      <c r="E329" s="1"/>
      <c r="F329" s="1"/>
      <c r="G329" s="1"/>
      <c r="H329" s="1"/>
      <c r="I329" s="1"/>
      <c r="J329" s="4">
        <f>ROUND(J3+J57-J328,5)</f>
        <v>43017.83</v>
      </c>
      <c r="K329" s="5"/>
      <c r="L329" s="4">
        <f>ROUND(L3+L57-L328,5)</f>
        <v>125059.4</v>
      </c>
      <c r="M329" s="5"/>
      <c r="N329" s="4">
        <f t="shared" si="22"/>
        <v>-82041.570000000007</v>
      </c>
      <c r="O329" s="5"/>
      <c r="P329" s="6">
        <f t="shared" si="23"/>
        <v>0.34398000000000001</v>
      </c>
    </row>
    <row r="330" spans="1:16" x14ac:dyDescent="0.35">
      <c r="A330" s="1"/>
      <c r="B330" s="1" t="s">
        <v>303</v>
      </c>
      <c r="C330" s="1"/>
      <c r="D330" s="1"/>
      <c r="E330" s="1"/>
      <c r="F330" s="1"/>
      <c r="G330" s="1"/>
      <c r="H330" s="1"/>
      <c r="I330" s="1"/>
      <c r="J330" s="4"/>
      <c r="K330" s="5"/>
      <c r="L330" s="4"/>
      <c r="M330" s="5"/>
      <c r="N330" s="4"/>
      <c r="O330" s="5"/>
      <c r="P330" s="6"/>
    </row>
    <row r="331" spans="1:16" x14ac:dyDescent="0.35">
      <c r="A331" s="1"/>
      <c r="B331" s="1"/>
      <c r="C331" s="1" t="s">
        <v>304</v>
      </c>
      <c r="D331" s="1"/>
      <c r="E331" s="1"/>
      <c r="F331" s="1"/>
      <c r="G331" s="1"/>
      <c r="H331" s="1"/>
      <c r="I331" s="1"/>
      <c r="J331" s="4"/>
      <c r="K331" s="5"/>
      <c r="L331" s="4"/>
      <c r="M331" s="5"/>
      <c r="N331" s="4"/>
      <c r="O331" s="5"/>
      <c r="P331" s="6"/>
    </row>
    <row r="332" spans="1:16" x14ac:dyDescent="0.35">
      <c r="A332" s="1"/>
      <c r="B332" s="1"/>
      <c r="C332" s="1"/>
      <c r="D332" s="1" t="s">
        <v>305</v>
      </c>
      <c r="E332" s="1"/>
      <c r="F332" s="1"/>
      <c r="G332" s="1"/>
      <c r="H332" s="1"/>
      <c r="I332" s="1"/>
      <c r="J332" s="4"/>
      <c r="K332" s="5"/>
      <c r="L332" s="4"/>
      <c r="M332" s="5"/>
      <c r="N332" s="4"/>
      <c r="O332" s="5"/>
      <c r="P332" s="6"/>
    </row>
    <row r="333" spans="1:16" ht="15" thickBot="1" x14ac:dyDescent="0.4">
      <c r="A333" s="1"/>
      <c r="B333" s="1"/>
      <c r="C333" s="1"/>
      <c r="D333" s="1"/>
      <c r="E333" s="1" t="s">
        <v>306</v>
      </c>
      <c r="F333" s="1"/>
      <c r="G333" s="1"/>
      <c r="H333" s="1"/>
      <c r="I333" s="1"/>
      <c r="J333" s="4">
        <v>108000</v>
      </c>
      <c r="K333" s="5"/>
      <c r="L333" s="4">
        <v>0</v>
      </c>
      <c r="M333" s="5"/>
      <c r="N333" s="4">
        <f>ROUND((J333-L333),5)</f>
        <v>108000</v>
      </c>
      <c r="O333" s="5"/>
      <c r="P333" s="6">
        <f>ROUND(IF(L333=0, IF(J333=0, 0, 1), J333/L333),5)</f>
        <v>1</v>
      </c>
    </row>
    <row r="334" spans="1:16" ht="15" thickBot="1" x14ac:dyDescent="0.4">
      <c r="A334" s="1"/>
      <c r="B334" s="1"/>
      <c r="C334" s="1"/>
      <c r="D334" s="1" t="s">
        <v>307</v>
      </c>
      <c r="E334" s="1"/>
      <c r="F334" s="1"/>
      <c r="G334" s="1"/>
      <c r="H334" s="1"/>
      <c r="I334" s="1"/>
      <c r="J334" s="11">
        <f>ROUND(SUM(J332:J333),5)</f>
        <v>108000</v>
      </c>
      <c r="K334" s="5"/>
      <c r="L334" s="11">
        <f>ROUND(SUM(L332:L333),5)</f>
        <v>0</v>
      </c>
      <c r="M334" s="5"/>
      <c r="N334" s="11">
        <f>ROUND((J334-L334),5)</f>
        <v>108000</v>
      </c>
      <c r="O334" s="5"/>
      <c r="P334" s="12">
        <f>ROUND(IF(L334=0, IF(J334=0, 0, 1), J334/L334),5)</f>
        <v>1</v>
      </c>
    </row>
    <row r="335" spans="1:16" ht="15" thickBot="1" x14ac:dyDescent="0.4">
      <c r="A335" s="1"/>
      <c r="B335" s="1"/>
      <c r="C335" s="1" t="s">
        <v>308</v>
      </c>
      <c r="D335" s="1"/>
      <c r="E335" s="1"/>
      <c r="F335" s="1"/>
      <c r="G335" s="1"/>
      <c r="H335" s="1"/>
      <c r="I335" s="1"/>
      <c r="J335" s="11">
        <f>ROUND(J331+J334,5)</f>
        <v>108000</v>
      </c>
      <c r="K335" s="5"/>
      <c r="L335" s="11">
        <f>ROUND(L331+L334,5)</f>
        <v>0</v>
      </c>
      <c r="M335" s="5"/>
      <c r="N335" s="11">
        <f>ROUND((J335-L335),5)</f>
        <v>108000</v>
      </c>
      <c r="O335" s="5"/>
      <c r="P335" s="12">
        <f>ROUND(IF(L335=0, IF(J335=0, 0, 1), J335/L335),5)</f>
        <v>1</v>
      </c>
    </row>
    <row r="336" spans="1:16" ht="15" thickBot="1" x14ac:dyDescent="0.4">
      <c r="A336" s="1"/>
      <c r="B336" s="1" t="s">
        <v>309</v>
      </c>
      <c r="C336" s="1"/>
      <c r="D336" s="1"/>
      <c r="E336" s="1"/>
      <c r="F336" s="1"/>
      <c r="G336" s="1"/>
      <c r="H336" s="1"/>
      <c r="I336" s="1"/>
      <c r="J336" s="11">
        <f>ROUND(J330-J335,5)</f>
        <v>-108000</v>
      </c>
      <c r="K336" s="5"/>
      <c r="L336" s="11">
        <f>ROUND(L330-L335,5)</f>
        <v>0</v>
      </c>
      <c r="M336" s="5"/>
      <c r="N336" s="11">
        <f>ROUND((J336-L336),5)</f>
        <v>-108000</v>
      </c>
      <c r="O336" s="5"/>
      <c r="P336" s="12">
        <f>ROUND(IF(L336=0, IF(J336=0, 0, 1), J336/L336),5)</f>
        <v>1</v>
      </c>
    </row>
    <row r="337" spans="1:16" s="15" customFormat="1" ht="11" thickBot="1" x14ac:dyDescent="0.3">
      <c r="A337" s="1" t="s">
        <v>310</v>
      </c>
      <c r="B337" s="1"/>
      <c r="C337" s="1"/>
      <c r="D337" s="1"/>
      <c r="E337" s="1"/>
      <c r="F337" s="1"/>
      <c r="G337" s="1"/>
      <c r="H337" s="1"/>
      <c r="I337" s="1"/>
      <c r="J337" s="13">
        <f>ROUND(J329+J336,5)</f>
        <v>-64982.17</v>
      </c>
      <c r="K337" s="1"/>
      <c r="L337" s="13">
        <f>ROUND(L329+L336,5)</f>
        <v>125059.4</v>
      </c>
      <c r="M337" s="1"/>
      <c r="N337" s="13">
        <f>ROUND((J337-L337),5)</f>
        <v>-190041.57</v>
      </c>
      <c r="O337" s="1"/>
      <c r="P337" s="14">
        <f>ROUND(IF(L337=0, IF(J337=0, 0, 1), J337/L337),5)</f>
        <v>-0.51961000000000002</v>
      </c>
    </row>
    <row r="338" spans="1:16" ht="15" thickTop="1" x14ac:dyDescent="0.35"/>
  </sheetData>
  <pageMargins left="0.7" right="0.7" top="0.75" bottom="0.75" header="0.1" footer="0.3"/>
  <pageSetup orientation="portrait" r:id="rId1"/>
  <headerFooter>
    <oddHeader>&amp;L&amp;"Arial,Bold"&amp;8 8:11 PM
&amp;"Arial,Bold"&amp;8 08/10/26
&amp;"Arial,Bold"&amp;8 Accrual Basis&amp;C&amp;"Arial,Bold"&amp;12 THE EDGE SCHOOL, INC.
&amp;"Arial,Bold"&amp;14 Profit &amp;&amp; Loss Budget vs. Actual
&amp;"Arial,Bold"&amp;10 July 2025 through June 2026</oddHeader>
    <oddFooter>&amp;R&amp;"Arial,Bold"&amp;8 Page &amp;P of &amp;N</oddFooter>
  </headerFooter>
  <drawing r:id="rId2"/>
  <legacyDrawing r:id="rId3"/>
  <controls>
    <mc:AlternateContent xmlns:mc="http://schemas.openxmlformats.org/markup-compatibility/2006">
      <mc:Choice Requires="x14">
        <control shapeId="1025" r:id="rId4" name="FILTER">
          <controlPr defaultSize="0" autoLin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4</xdr:col>
                <xdr:colOff>88900</xdr:colOff>
                <xdr:row>1</xdr:row>
                <xdr:rowOff>38100</xdr:rowOff>
              </to>
            </anchor>
          </controlPr>
        </control>
      </mc:Choice>
      <mc:Fallback>
        <control shapeId="1025" r:id="rId4" name="FILTER"/>
      </mc:Fallback>
    </mc:AlternateContent>
    <mc:AlternateContent xmlns:mc="http://schemas.openxmlformats.org/markup-compatibility/2006">
      <mc:Choice Requires="x14">
        <control shapeId="1026" r:id="rId6" name="HEADER">
          <controlPr defaultSize="0" autoLine="0" r:id="rId7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4</xdr:col>
                <xdr:colOff>88900</xdr:colOff>
                <xdr:row>1</xdr:row>
                <xdr:rowOff>38100</xdr:rowOff>
              </to>
            </anchor>
          </controlPr>
        </control>
      </mc:Choice>
      <mc:Fallback>
        <control shapeId="1026" r:id="rId6" name="HEADER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Ortiz</dc:creator>
  <cp:lastModifiedBy>Anne Ortiz</cp:lastModifiedBy>
  <dcterms:created xsi:type="dcterms:W3CDTF">2026-08-11T03:11:57Z</dcterms:created>
  <dcterms:modified xsi:type="dcterms:W3CDTF">2026-08-15T06:38:50Z</dcterms:modified>
</cp:coreProperties>
</file>